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3D1A710C-6663-3D7B-7F91-EC182F24A4BC}"/>
  <workbookPr codeName="ThisWorkbook"/>
  <mc:AlternateContent xmlns:mc="http://schemas.openxmlformats.org/markup-compatibility/2006">
    <mc:Choice Requires="x15">
      <x15ac:absPath xmlns:x15ac="http://schemas.microsoft.com/office/spreadsheetml/2010/11/ac" url="C:\Users\Gebruiker\Desktop\"/>
    </mc:Choice>
  </mc:AlternateContent>
  <bookViews>
    <workbookView xWindow="0" yWindow="0" windowWidth="28800" windowHeight="12624" tabRatio="500"/>
  </bookViews>
  <sheets>
    <sheet name="EMVI Rekensheet" sheetId="1" r:id="rId1"/>
  </sheets>
  <definedNames>
    <definedName name="solver_adj" localSheetId="0" hidden="1">'EMVI Rekensheet'!$H$131</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0</definedName>
    <definedName name="solver_nwt" localSheetId="0" hidden="1">1</definedName>
    <definedName name="solver_opt" localSheetId="0" hidden="1">'EMVI Rekensheet'!$H$132</definedName>
    <definedName name="solver_pre" localSheetId="0" hidden="1">0.000001</definedName>
    <definedName name="solver_rbv" localSheetId="0" hidden="1">1</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3</definedName>
    <definedName name="solver_val" localSheetId="0" hidden="1">0</definedName>
    <definedName name="solver_ver" localSheetId="0" hidden="1">3</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124" i="1" l="1"/>
  <c r="G118" i="1" l="1"/>
  <c r="E24" i="1"/>
  <c r="G99" i="1" s="1"/>
  <c r="H132" i="1"/>
  <c r="E122" i="1"/>
  <c r="E91" i="1"/>
  <c r="D27" i="1"/>
  <c r="H88" i="1" s="1"/>
  <c r="D91" i="1"/>
  <c r="E102" i="1"/>
  <c r="E90" i="1"/>
  <c r="G90" i="1" s="1"/>
  <c r="D90" i="1"/>
  <c r="H89" i="1"/>
  <c r="E101" i="1"/>
  <c r="E125" i="1"/>
  <c r="D125" i="1"/>
  <c r="D124" i="1"/>
  <c r="E123" i="1"/>
  <c r="E100" i="1"/>
  <c r="G100" i="1" s="1"/>
  <c r="D101" i="1"/>
  <c r="H101" i="1" s="1"/>
  <c r="D102" i="1"/>
  <c r="H102" i="1"/>
  <c r="E89" i="1"/>
  <c r="D26" i="1"/>
  <c r="E56" i="1"/>
  <c r="D99" i="1"/>
  <c r="H99" i="1" s="1"/>
  <c r="D122" i="1"/>
  <c r="D66" i="1"/>
  <c r="H66" i="1" s="1"/>
  <c r="E67" i="1"/>
  <c r="G67" i="1"/>
  <c r="E68" i="1"/>
  <c r="G68" i="1" s="1"/>
  <c r="D68" i="1"/>
  <c r="H68" i="1"/>
  <c r="E69" i="1"/>
  <c r="G69" i="1"/>
  <c r="D69" i="1"/>
  <c r="H69" i="1"/>
  <c r="D44" i="1"/>
  <c r="E45" i="1"/>
  <c r="G45" i="1" s="1"/>
  <c r="H45" i="1" s="1"/>
  <c r="E46" i="1"/>
  <c r="D46" i="1"/>
  <c r="E47" i="1"/>
  <c r="D47" i="1"/>
  <c r="G47" i="1" s="1"/>
  <c r="H47" i="1" s="1"/>
  <c r="D88" i="1"/>
  <c r="E88" i="1"/>
  <c r="D89" i="1"/>
  <c r="D77" i="1"/>
  <c r="H77" i="1" s="1"/>
  <c r="E77" i="1"/>
  <c r="G77" i="1" s="1"/>
  <c r="D78" i="1"/>
  <c r="E78" i="1"/>
  <c r="G78" i="1" s="1"/>
  <c r="H78" i="1" s="1"/>
  <c r="D79" i="1"/>
  <c r="E79" i="1"/>
  <c r="G79" i="1" s="1"/>
  <c r="D80" i="1"/>
  <c r="E80" i="1"/>
  <c r="G80" i="1"/>
  <c r="E44" i="1"/>
  <c r="G44" i="1" s="1"/>
  <c r="H44" i="1" s="1"/>
  <c r="D45" i="1"/>
  <c r="E66" i="1"/>
  <c r="D67" i="1"/>
  <c r="H67" i="1" s="1"/>
  <c r="D58" i="1"/>
  <c r="E58" i="1"/>
  <c r="D55" i="1"/>
  <c r="E55" i="1"/>
  <c r="D56" i="1"/>
  <c r="D57" i="1"/>
  <c r="E57" i="1"/>
  <c r="E99" i="1"/>
  <c r="D100" i="1"/>
  <c r="H100" i="1" s="1"/>
  <c r="Q6" i="1"/>
  <c r="P6" i="1"/>
  <c r="Q5" i="1"/>
  <c r="P5" i="1"/>
  <c r="O6" i="1"/>
  <c r="O5" i="1"/>
  <c r="N6" i="1"/>
  <c r="N5" i="1"/>
  <c r="D123" i="1"/>
  <c r="E111" i="1"/>
  <c r="E112" i="1"/>
  <c r="E113" i="1"/>
  <c r="E110" i="1"/>
  <c r="G111" i="1"/>
  <c r="G112" i="1"/>
  <c r="G113" i="1"/>
  <c r="G110" i="1"/>
  <c r="D111" i="1"/>
  <c r="D112" i="1"/>
  <c r="D113" i="1"/>
  <c r="D110" i="1"/>
  <c r="G46" i="1" l="1"/>
  <c r="H46" i="1" s="1"/>
  <c r="G123" i="1"/>
  <c r="H79" i="1"/>
  <c r="G50" i="1"/>
  <c r="G57" i="1" s="1"/>
  <c r="G101" i="1"/>
  <c r="G89" i="1"/>
  <c r="I89" i="1" s="1"/>
  <c r="G91" i="1"/>
  <c r="G88" i="1"/>
  <c r="G66" i="1"/>
  <c r="I66" i="1" s="1"/>
  <c r="H80" i="1"/>
  <c r="K80" i="1" s="1"/>
  <c r="Q10" i="1" s="1"/>
  <c r="G102" i="1"/>
  <c r="H90" i="1"/>
  <c r="I90" i="1" s="1"/>
  <c r="H91" i="1"/>
  <c r="I91" i="1" s="1"/>
  <c r="G122" i="1"/>
  <c r="G56" i="1"/>
  <c r="G58" i="1"/>
  <c r="I67" i="1"/>
  <c r="I79" i="1"/>
  <c r="I69" i="1"/>
  <c r="I68" i="1"/>
  <c r="I101" i="1"/>
  <c r="I47" i="1"/>
  <c r="I80" i="1"/>
  <c r="I78" i="1"/>
  <c r="I102" i="1"/>
  <c r="G125" i="1"/>
  <c r="K46" i="1"/>
  <c r="P7" i="1" s="1"/>
  <c r="I99" i="1"/>
  <c r="I88" i="1"/>
  <c r="I77" i="1"/>
  <c r="I100" i="1"/>
  <c r="I46" i="1"/>
  <c r="G124" i="1"/>
  <c r="K79" i="1"/>
  <c r="P10" i="1" s="1"/>
  <c r="K44" i="1"/>
  <c r="N7" i="1" s="1"/>
  <c r="I44" i="1"/>
  <c r="K45" i="1"/>
  <c r="O7" i="1" s="1"/>
  <c r="K47" i="1"/>
  <c r="Q7" i="1" s="1"/>
  <c r="I45" i="1"/>
  <c r="K91" i="1" l="1"/>
  <c r="Q11" i="1" s="1"/>
  <c r="K102" i="1"/>
  <c r="Q12" i="1" s="1"/>
  <c r="J89" i="1"/>
  <c r="K77" i="1"/>
  <c r="N10" i="1" s="1"/>
  <c r="K78" i="1"/>
  <c r="O10" i="1" s="1"/>
  <c r="J99" i="1"/>
  <c r="G55" i="1"/>
  <c r="J67" i="1"/>
  <c r="K125" i="1"/>
  <c r="Q14" i="1" s="1"/>
  <c r="H124" i="1"/>
  <c r="J100" i="1"/>
  <c r="J101" i="1"/>
  <c r="K124" i="1"/>
  <c r="P14" i="1" s="1"/>
  <c r="J68" i="1"/>
  <c r="J66" i="1"/>
  <c r="J69" i="1"/>
  <c r="K67" i="1"/>
  <c r="O9" i="1" s="1"/>
  <c r="K69" i="1"/>
  <c r="Q9" i="1" s="1"/>
  <c r="K66" i="1"/>
  <c r="N9" i="1" s="1"/>
  <c r="K100" i="1"/>
  <c r="O12" i="1" s="1"/>
  <c r="K68" i="1"/>
  <c r="P9" i="1" s="1"/>
  <c r="H125" i="1"/>
  <c r="K122" i="1"/>
  <c r="N14" i="1" s="1"/>
  <c r="K123" i="1"/>
  <c r="O14" i="1" s="1"/>
  <c r="K90" i="1"/>
  <c r="P11" i="1" s="1"/>
  <c r="K88" i="1"/>
  <c r="N11" i="1" s="1"/>
  <c r="K101" i="1"/>
  <c r="P12" i="1" s="1"/>
  <c r="J102" i="1"/>
  <c r="J90" i="1"/>
  <c r="H122" i="1"/>
  <c r="J91" i="1"/>
  <c r="K99" i="1"/>
  <c r="N12" i="1" s="1"/>
  <c r="J88" i="1"/>
  <c r="K89" i="1"/>
  <c r="O11" i="1" s="1"/>
  <c r="H123" i="1"/>
  <c r="G51" i="1" l="1"/>
  <c r="H58" i="1" l="1"/>
  <c r="H56" i="1"/>
  <c r="H57" i="1"/>
  <c r="H55" i="1"/>
  <c r="N8" i="1" l="1"/>
  <c r="I55" i="1"/>
  <c r="P8" i="1"/>
  <c r="I57" i="1"/>
  <c r="O8" i="1"/>
  <c r="I56" i="1"/>
  <c r="I58" i="1"/>
  <c r="Q8" i="1"/>
  <c r="J56" i="1" l="1"/>
  <c r="J57" i="1"/>
  <c r="J58" i="1"/>
  <c r="J55" i="1"/>
</calcChain>
</file>

<file path=xl/sharedStrings.xml><?xml version="1.0" encoding="utf-8"?>
<sst xmlns="http://schemas.openxmlformats.org/spreadsheetml/2006/main" count="160" uniqueCount="63">
  <si>
    <t>Prijs</t>
  </si>
  <si>
    <t>Kwaliteit</t>
  </si>
  <si>
    <t>Aanbieder A:</t>
  </si>
  <si>
    <t>Aanbieder B:</t>
  </si>
  <si>
    <t>Aanbieder C:</t>
  </si>
  <si>
    <t>Aanbieder D:</t>
  </si>
  <si>
    <t xml:space="preserve"> (in €)</t>
  </si>
  <si>
    <t>(in %)</t>
  </si>
  <si>
    <t>Prijs/kwaliteit verhouding:</t>
  </si>
  <si>
    <t>Value for Money 50/50</t>
  </si>
  <si>
    <t>Value for Money 50/50 index</t>
  </si>
  <si>
    <t>Q/P</t>
  </si>
  <si>
    <t>Rangorde</t>
  </si>
  <si>
    <t>(Q/P)</t>
  </si>
  <si>
    <t>x constante</t>
  </si>
  <si>
    <t>Constante =</t>
  </si>
  <si>
    <t>NX Utility Index</t>
  </si>
  <si>
    <t>N =</t>
  </si>
  <si>
    <t>U</t>
  </si>
  <si>
    <t>Best Buy</t>
  </si>
  <si>
    <t>Te duur</t>
  </si>
  <si>
    <t>Qbest:</t>
  </si>
  <si>
    <t>Pbest:</t>
  </si>
  <si>
    <t>Ubest =</t>
  </si>
  <si>
    <t>Gewogen factor methode</t>
  </si>
  <si>
    <t>Psetmin =</t>
  </si>
  <si>
    <t>Psetmax =</t>
  </si>
  <si>
    <t>Qscore</t>
  </si>
  <si>
    <t>Pscore</t>
  </si>
  <si>
    <t>Totale score</t>
  </si>
  <si>
    <t>Gunnen op waarde</t>
  </si>
  <si>
    <t>Waarde-</t>
  </si>
  <si>
    <t>korting</t>
  </si>
  <si>
    <t>Maximale waarde Q =</t>
  </si>
  <si>
    <t>Fictieve</t>
  </si>
  <si>
    <t>Low Bid Scoring</t>
  </si>
  <si>
    <t>x Pbest resulteert in 0 punten</t>
  </si>
  <si>
    <t>Rank on scores in survey</t>
  </si>
  <si>
    <t>Superformule</t>
  </si>
  <si>
    <t>Pref</t>
  </si>
  <si>
    <t>Qref</t>
  </si>
  <si>
    <t>Pmax</t>
  </si>
  <si>
    <t>Qmax</t>
  </si>
  <si>
    <t>EMVI-score</t>
  </si>
  <si>
    <t>N=</t>
  </si>
  <si>
    <t>Qi</t>
  </si>
  <si>
    <t>Low bid scoring</t>
  </si>
  <si>
    <t>Log formule</t>
  </si>
  <si>
    <t>A</t>
  </si>
  <si>
    <t>B</t>
  </si>
  <si>
    <t>C</t>
  </si>
  <si>
    <t>D</t>
  </si>
  <si>
    <t>Deze balk verbergen</t>
  </si>
  <si>
    <t>Prijs/kwaliteit</t>
  </si>
  <si>
    <t>-</t>
  </si>
  <si>
    <t>Oplosser voor N door invullen X &amp; Y</t>
  </si>
  <si>
    <t>X=</t>
  </si>
  <si>
    <t>Y=</t>
  </si>
  <si>
    <t>X&gt;Y</t>
  </si>
  <si>
    <t>&gt;1</t>
  </si>
  <si>
    <t>Pas de N aan zodat in cel H132 0 komt te staan</t>
  </si>
  <si>
    <t>In dit document kunt u de verschillende formules die in Negometrix beschikbaar zijn, simuleren. Dit kan u helpen om meer inzicht te krijgen in de (on)mogelijkheden van de formules. Elk roze veld is geschikt om data in te vullen of aan te passen. Negometrix adviseert de overige cellen niet aan te passen om de juistheid te garanderen. Tip: Gebruik de oogjes om formules (on)zichtbaar te maken.</t>
  </si>
  <si>
    <t>Gebruik onderstaande knop om N te vinden bij een bepaalde X/Y verhouding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</si>
</sst>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 #,##0.00"/>
    <numFmt numFmtId="165" formatCode="0.00000"/>
    <numFmt numFmtId="166" formatCode="&quot;€&quot;\ #,##0"/>
    <numFmt numFmtId="167" formatCode="0.000"/>
    <numFmt numFmtId="168" formatCode="0.0%"/>
    <numFmt numFmtId="169" formatCode="0.000000"/>
  </numFmts>
  <fonts count="22" x14ac:knownFonts="1">
    <font>
      <sz val="12"/>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2"/>
      <color theme="1"/>
      <name val="Arial"/>
      <family val="2"/>
      <scheme val="minor"/>
    </font>
    <font>
      <sz val="11"/>
      <color rgb="FFFF0000"/>
      <name val="Arial"/>
      <family val="2"/>
      <scheme val="minor"/>
    </font>
    <font>
      <sz val="11"/>
      <color theme="0"/>
      <name val="Arial"/>
      <family val="2"/>
      <scheme val="minor"/>
    </font>
    <font>
      <sz val="11"/>
      <color theme="1"/>
      <name val="Gordita"/>
      <family val="3"/>
    </font>
    <font>
      <sz val="16"/>
      <color theme="1"/>
      <name val="Relative"/>
      <family val="3"/>
    </font>
    <font>
      <sz val="11"/>
      <color theme="1"/>
      <name val="Gordita Med"/>
      <family val="3"/>
    </font>
    <font>
      <sz val="11"/>
      <color rgb="FFFF0000"/>
      <name val="Gordita Med"/>
      <family val="3"/>
    </font>
    <font>
      <sz val="11"/>
      <color theme="1"/>
      <name val="Relative"/>
      <family val="3"/>
    </font>
    <font>
      <b/>
      <sz val="16"/>
      <color theme="1"/>
      <name val="Gordita Med"/>
      <family val="3"/>
    </font>
    <font>
      <sz val="11"/>
      <name val="Gordita Med"/>
      <family val="3"/>
    </font>
    <font>
      <sz val="10"/>
      <color theme="1"/>
      <name val="Gordita Med"/>
      <family val="3"/>
    </font>
    <font>
      <sz val="10"/>
      <name val="Gordita Med"/>
      <family val="3"/>
    </font>
    <font>
      <sz val="12"/>
      <name val="Calibri"/>
      <family val="2"/>
    </font>
    <font>
      <b/>
      <sz val="11"/>
      <color theme="1"/>
      <name val="Arial"/>
      <family val="2"/>
      <scheme val="minor"/>
    </font>
    <font>
      <sz val="12"/>
      <color rgb="FF000000"/>
      <name val="Arial"/>
      <family val="2"/>
    </font>
  </fonts>
  <fills count="11">
    <fill>
      <patternFill patternType="none"/>
    </fill>
    <fill>
      <patternFill patternType="gray125"/>
    </fill>
    <fill>
      <patternFill patternType="solid">
        <fgColor theme="5"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79998168889431442"/>
        <bgColor indexed="65"/>
      </patternFill>
    </fill>
  </fills>
  <borders count="1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Dot">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9" fontId="7" fillId="0" borderId="0" applyFont="0" applyFill="0" applyBorder="0" applyAlignment="0" applyProtection="0"/>
    <xf numFmtId="0" fontId="6" fillId="2" borderId="0" applyNumberFormat="0" applyBorder="0" applyAlignment="0" applyProtection="0"/>
    <xf numFmtId="0" fontId="9"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9" fillId="6" borderId="0" applyNumberFormat="0" applyBorder="0" applyAlignment="0" applyProtection="0"/>
    <xf numFmtId="0" fontId="5" fillId="10" borderId="0" applyNumberFormat="0" applyBorder="0" applyAlignment="0" applyProtection="0"/>
  </cellStyleXfs>
  <cellXfs count="115">
    <xf numFmtId="0" fontId="0" fillId="0" borderId="0" xfId="0"/>
    <xf numFmtId="0" fontId="9" fillId="3" borderId="1" xfId="3" applyBorder="1"/>
    <xf numFmtId="0" fontId="9" fillId="6" borderId="1" xfId="6" applyBorder="1"/>
    <xf numFmtId="0" fontId="6" fillId="5" borderId="1" xfId="5" applyBorder="1"/>
    <xf numFmtId="0" fontId="6" fillId="4" borderId="1" xfId="4" applyBorder="1"/>
    <xf numFmtId="0" fontId="10" fillId="7" borderId="0" xfId="0" applyFont="1" applyFill="1" applyAlignment="1">
      <alignment vertical="center" wrapText="1"/>
    </xf>
    <xf numFmtId="0" fontId="10" fillId="0" borderId="0" xfId="0" applyFont="1" applyFill="1" applyAlignment="1">
      <alignment vertical="center" wrapText="1"/>
    </xf>
    <xf numFmtId="0" fontId="12" fillId="0" borderId="0" xfId="0" applyFont="1"/>
    <xf numFmtId="0" fontId="12" fillId="0" borderId="2" xfId="0" applyFont="1" applyBorder="1"/>
    <xf numFmtId="9" fontId="12" fillId="0" borderId="2" xfId="1" applyFont="1" applyBorder="1"/>
    <xf numFmtId="0" fontId="12" fillId="0" borderId="2" xfId="0" applyFont="1" applyFill="1" applyBorder="1" applyAlignment="1">
      <alignment vertical="center" wrapText="1"/>
    </xf>
    <xf numFmtId="0" fontId="6" fillId="0" borderId="0" xfId="0" applyFont="1"/>
    <xf numFmtId="0" fontId="12" fillId="7" borderId="0" xfId="0" applyFont="1" applyFill="1" applyBorder="1" applyAlignment="1">
      <alignment horizontal="center" vertical="center" wrapText="1"/>
    </xf>
    <xf numFmtId="9" fontId="12" fillId="0" borderId="2" xfId="1" applyFont="1" applyFill="1" applyBorder="1" applyAlignment="1"/>
    <xf numFmtId="164" fontId="12" fillId="0" borderId="2" xfId="2" applyNumberFormat="1" applyFont="1" applyFill="1" applyBorder="1" applyAlignment="1"/>
    <xf numFmtId="0" fontId="12" fillId="0" borderId="0" xfId="0" applyFont="1" applyAlignment="1">
      <alignment horizontal="right"/>
    </xf>
    <xf numFmtId="0" fontId="12" fillId="0" borderId="0" xfId="0" applyNumberFormat="1" applyFont="1" applyAlignment="1">
      <alignment horizontal="center"/>
    </xf>
    <xf numFmtId="165" fontId="12" fillId="0" borderId="2" xfId="0" applyNumberFormat="1" applyFont="1" applyBorder="1"/>
    <xf numFmtId="0" fontId="6" fillId="7" borderId="0" xfId="0" applyFont="1" applyFill="1"/>
    <xf numFmtId="0" fontId="14" fillId="7" borderId="0" xfId="0" applyFont="1" applyFill="1" applyAlignment="1">
      <alignment vertical="center"/>
    </xf>
    <xf numFmtId="0" fontId="12" fillId="0" borderId="0" xfId="0" applyFont="1" applyFill="1"/>
    <xf numFmtId="0" fontId="6" fillId="5" borderId="1" xfId="5" applyFont="1" applyBorder="1"/>
    <xf numFmtId="0" fontId="6" fillId="4" borderId="1" xfId="4" applyFont="1" applyBorder="1"/>
    <xf numFmtId="0" fontId="6" fillId="0" borderId="1" xfId="0" applyFont="1" applyBorder="1"/>
    <xf numFmtId="9" fontId="12" fillId="0" borderId="2" xfId="0" applyNumberFormat="1" applyFont="1" applyBorder="1"/>
    <xf numFmtId="164" fontId="12" fillId="0" borderId="2" xfId="0" applyNumberFormat="1" applyFont="1" applyBorder="1"/>
    <xf numFmtId="0" fontId="12" fillId="8" borderId="4" xfId="0" applyFont="1" applyFill="1" applyBorder="1"/>
    <xf numFmtId="0" fontId="12" fillId="8" borderId="3" xfId="0" applyFont="1" applyFill="1" applyBorder="1"/>
    <xf numFmtId="0" fontId="6" fillId="8" borderId="4" xfId="0" applyFont="1" applyFill="1" applyBorder="1"/>
    <xf numFmtId="0" fontId="12" fillId="0" borderId="0" xfId="0" quotePrefix="1" applyFont="1"/>
    <xf numFmtId="164" fontId="12" fillId="2" borderId="4" xfId="2" applyNumberFormat="1" applyFont="1" applyBorder="1" applyAlignment="1" applyProtection="1">
      <protection locked="0"/>
    </xf>
    <xf numFmtId="9" fontId="12" fillId="2" borderId="2" xfId="1" applyFont="1" applyFill="1" applyBorder="1" applyProtection="1">
      <protection locked="0"/>
    </xf>
    <xf numFmtId="0" fontId="12" fillId="2" borderId="2" xfId="2" applyFont="1" applyBorder="1" applyProtection="1">
      <protection locked="0"/>
    </xf>
    <xf numFmtId="0" fontId="12" fillId="7" borderId="0" xfId="0" applyFont="1" applyFill="1"/>
    <xf numFmtId="0" fontId="12" fillId="7" borderId="7" xfId="0" applyFont="1" applyFill="1" applyBorder="1"/>
    <xf numFmtId="0" fontId="12" fillId="7" borderId="0" xfId="0" applyFont="1" applyFill="1" applyBorder="1"/>
    <xf numFmtId="0" fontId="12" fillId="9" borderId="0" xfId="0" applyFont="1" applyFill="1"/>
    <xf numFmtId="0" fontId="12" fillId="9" borderId="7" xfId="0" applyFont="1" applyFill="1" applyBorder="1"/>
    <xf numFmtId="0" fontId="12" fillId="9" borderId="0" xfId="0" applyFont="1" applyFill="1" applyBorder="1"/>
    <xf numFmtId="0" fontId="12" fillId="9" borderId="5" xfId="0" applyFont="1" applyFill="1" applyBorder="1"/>
    <xf numFmtId="2" fontId="12" fillId="9" borderId="2" xfId="0" applyNumberFormat="1" applyFont="1" applyFill="1" applyBorder="1"/>
    <xf numFmtId="164" fontId="12" fillId="9" borderId="2" xfId="0" applyNumberFormat="1" applyFont="1" applyFill="1" applyBorder="1"/>
    <xf numFmtId="0" fontId="12" fillId="7" borderId="0" xfId="1" applyNumberFormat="1" applyFont="1" applyFill="1" applyBorder="1" applyAlignment="1">
      <alignment vertical="center" wrapText="1"/>
    </xf>
    <xf numFmtId="164" fontId="12" fillId="7" borderId="0" xfId="0" applyNumberFormat="1" applyFont="1" applyFill="1" applyBorder="1" applyAlignment="1"/>
    <xf numFmtId="0" fontId="12" fillId="7" borderId="0" xfId="0" applyFont="1" applyFill="1" applyAlignment="1">
      <alignment vertical="center" wrapText="1"/>
    </xf>
    <xf numFmtId="0" fontId="12" fillId="7" borderId="5" xfId="1" applyNumberFormat="1" applyFont="1" applyFill="1" applyBorder="1" applyAlignment="1">
      <alignment vertical="center"/>
    </xf>
    <xf numFmtId="0" fontId="12" fillId="7" borderId="0" xfId="0" applyFont="1" applyFill="1" applyAlignment="1">
      <alignment vertical="center"/>
    </xf>
    <xf numFmtId="9" fontId="12" fillId="7" borderId="2" xfId="0" applyNumberFormat="1" applyFont="1" applyFill="1" applyBorder="1"/>
    <xf numFmtId="0" fontId="12" fillId="7" borderId="1" xfId="0" applyFont="1" applyFill="1" applyBorder="1"/>
    <xf numFmtId="0" fontId="12" fillId="7" borderId="1" xfId="0" applyFont="1" applyFill="1" applyBorder="1" applyAlignment="1">
      <alignment vertical="center" wrapText="1"/>
    </xf>
    <xf numFmtId="0" fontId="12" fillId="7" borderId="8" xfId="0" applyFont="1" applyFill="1" applyBorder="1"/>
    <xf numFmtId="0" fontId="13" fillId="7" borderId="0" xfId="0" applyFont="1" applyFill="1" applyAlignment="1">
      <alignment vertical="center"/>
    </xf>
    <xf numFmtId="0" fontId="12" fillId="0" borderId="0" xfId="0" applyFont="1" applyFill="1" applyBorder="1"/>
    <xf numFmtId="0" fontId="12" fillId="7" borderId="0" xfId="0" applyFont="1" applyFill="1" applyBorder="1" applyAlignment="1">
      <alignment vertical="center" wrapText="1"/>
    </xf>
    <xf numFmtId="0" fontId="16" fillId="7" borderId="0" xfId="0" applyFont="1" applyFill="1" applyBorder="1" applyAlignment="1">
      <alignment vertical="center" wrapText="1"/>
    </xf>
    <xf numFmtId="166" fontId="12" fillId="2" borderId="6" xfId="2" applyNumberFormat="1" applyFont="1" applyBorder="1" applyProtection="1">
      <protection locked="0"/>
    </xf>
    <xf numFmtId="166" fontId="12" fillId="2" borderId="2" xfId="2" applyNumberFormat="1" applyFont="1" applyBorder="1" applyProtection="1">
      <protection locked="0"/>
    </xf>
    <xf numFmtId="0" fontId="15" fillId="7" borderId="0" xfId="0" applyFont="1" applyFill="1" applyAlignment="1">
      <alignment horizontal="center" vertical="center" textRotation="180"/>
    </xf>
    <xf numFmtId="0" fontId="6" fillId="7" borderId="7" xfId="0" applyFont="1" applyFill="1" applyBorder="1"/>
    <xf numFmtId="0" fontId="12" fillId="9" borderId="2" xfId="0" quotePrefix="1" applyFont="1" applyFill="1" applyBorder="1" applyAlignment="1">
      <alignment horizontal="center"/>
    </xf>
    <xf numFmtId="0" fontId="6" fillId="7" borderId="0" xfId="0" applyFont="1" applyFill="1" applyAlignment="1">
      <alignment horizontal="center"/>
    </xf>
    <xf numFmtId="9" fontId="6" fillId="7" borderId="0" xfId="0" applyNumberFormat="1" applyFont="1" applyFill="1"/>
    <xf numFmtId="164" fontId="6" fillId="7" borderId="0" xfId="0" applyNumberFormat="1" applyFont="1" applyFill="1"/>
    <xf numFmtId="9" fontId="12" fillId="7" borderId="2" xfId="1" applyFont="1" applyFill="1" applyBorder="1"/>
    <xf numFmtId="164" fontId="12" fillId="7" borderId="2" xfId="0" applyNumberFormat="1" applyFont="1" applyFill="1" applyBorder="1"/>
    <xf numFmtId="9" fontId="12" fillId="2" borderId="3" xfId="2" applyNumberFormat="1" applyFont="1" applyBorder="1" applyAlignment="1" applyProtection="1">
      <protection locked="0"/>
    </xf>
    <xf numFmtId="9" fontId="12" fillId="2" borderId="2" xfId="2" applyNumberFormat="1" applyFont="1" applyBorder="1" applyProtection="1">
      <protection locked="0"/>
    </xf>
    <xf numFmtId="0" fontId="12" fillId="7" borderId="0" xfId="0" applyFont="1" applyFill="1" applyAlignment="1">
      <alignment horizontal="right"/>
    </xf>
    <xf numFmtId="164" fontId="12" fillId="7" borderId="0" xfId="0" applyNumberFormat="1" applyFont="1" applyFill="1"/>
    <xf numFmtId="164" fontId="12" fillId="7" borderId="0" xfId="0" applyNumberFormat="1" applyFont="1" applyFill="1" applyBorder="1"/>
    <xf numFmtId="9" fontId="12" fillId="7" borderId="0" xfId="1" applyFont="1" applyFill="1"/>
    <xf numFmtId="0" fontId="8" fillId="7" borderId="0" xfId="0" applyFont="1" applyFill="1"/>
    <xf numFmtId="9" fontId="12" fillId="7" borderId="0" xfId="0" applyNumberFormat="1" applyFont="1" applyFill="1"/>
    <xf numFmtId="0" fontId="12" fillId="8" borderId="2" xfId="7" applyFont="1" applyFill="1" applyBorder="1"/>
    <xf numFmtId="0" fontId="6" fillId="0" borderId="1" xfId="0" applyFont="1" applyFill="1" applyBorder="1"/>
    <xf numFmtId="0" fontId="6" fillId="0" borderId="0" xfId="0" applyFont="1" applyFill="1"/>
    <xf numFmtId="0" fontId="4" fillId="7" borderId="0" xfId="0" applyFont="1" applyFill="1"/>
    <xf numFmtId="167" fontId="12" fillId="7" borderId="0" xfId="0" applyNumberFormat="1" applyFont="1" applyFill="1" applyAlignment="1">
      <alignment horizontal="right"/>
    </xf>
    <xf numFmtId="0" fontId="18" fillId="7" borderId="0" xfId="0" applyFont="1" applyFill="1" applyBorder="1"/>
    <xf numFmtId="0" fontId="17" fillId="7" borderId="5" xfId="0" applyFont="1" applyFill="1" applyBorder="1" applyAlignment="1">
      <alignment horizontal="right"/>
    </xf>
    <xf numFmtId="0" fontId="17" fillId="7" borderId="1" xfId="0" applyFont="1" applyFill="1" applyBorder="1"/>
    <xf numFmtId="0" fontId="17" fillId="7" borderId="0" xfId="0" applyFont="1" applyFill="1" applyBorder="1"/>
    <xf numFmtId="0" fontId="17" fillId="7" borderId="5" xfId="0" applyFont="1" applyFill="1" applyBorder="1"/>
    <xf numFmtId="9" fontId="17" fillId="7" borderId="0" xfId="0" applyNumberFormat="1" applyFont="1" applyFill="1" applyBorder="1"/>
    <xf numFmtId="0" fontId="17" fillId="7" borderId="9" xfId="0" applyFont="1" applyFill="1" applyBorder="1"/>
    <xf numFmtId="0" fontId="17" fillId="7" borderId="10" xfId="0" applyFont="1" applyFill="1" applyBorder="1"/>
    <xf numFmtId="0" fontId="17" fillId="7" borderId="3" xfId="0" applyFont="1" applyFill="1" applyBorder="1"/>
    <xf numFmtId="0" fontId="12" fillId="7" borderId="12" xfId="0" applyFont="1" applyFill="1" applyBorder="1"/>
    <xf numFmtId="0" fontId="12" fillId="7" borderId="4" xfId="0" applyFont="1" applyFill="1" applyBorder="1"/>
    <xf numFmtId="9" fontId="17" fillId="2" borderId="2" xfId="2" applyNumberFormat="1" applyFont="1" applyBorder="1"/>
    <xf numFmtId="168" fontId="19" fillId="0" borderId="0" xfId="0" applyNumberFormat="1" applyFont="1"/>
    <xf numFmtId="0" fontId="3" fillId="7" borderId="0" xfId="0" applyFont="1" applyFill="1"/>
    <xf numFmtId="0" fontId="6" fillId="7" borderId="0" xfId="0" applyNumberFormat="1" applyFont="1" applyFill="1"/>
    <xf numFmtId="0" fontId="19" fillId="7" borderId="0" xfId="0" applyFont="1" applyFill="1"/>
    <xf numFmtId="164" fontId="19" fillId="7" borderId="0" xfId="0" applyNumberFormat="1" applyFont="1" applyFill="1"/>
    <xf numFmtId="2" fontId="19" fillId="7" borderId="0" xfId="0" applyNumberFormat="1" applyFont="1" applyFill="1"/>
    <xf numFmtId="168" fontId="19" fillId="7" borderId="0" xfId="0" applyNumberFormat="1" applyFont="1" applyFill="1"/>
    <xf numFmtId="2" fontId="12" fillId="7" borderId="0" xfId="0" applyNumberFormat="1" applyFont="1" applyFill="1" applyBorder="1"/>
    <xf numFmtId="0" fontId="2" fillId="7" borderId="0" xfId="0" applyFont="1" applyFill="1" applyBorder="1"/>
    <xf numFmtId="0" fontId="6" fillId="7" borderId="0" xfId="0" applyFont="1" applyFill="1" applyBorder="1"/>
    <xf numFmtId="169" fontId="17" fillId="7" borderId="2" xfId="2" applyNumberFormat="1" applyFont="1" applyFill="1" applyBorder="1"/>
    <xf numFmtId="0" fontId="20" fillId="7" borderId="0" xfId="0" applyFont="1" applyFill="1" applyBorder="1"/>
    <xf numFmtId="0" fontId="1" fillId="0" borderId="0" xfId="0" applyFont="1" applyFill="1" applyBorder="1"/>
    <xf numFmtId="2" fontId="12" fillId="0" borderId="2" xfId="0" applyNumberFormat="1" applyFont="1" applyBorder="1"/>
    <xf numFmtId="2" fontId="12" fillId="7" borderId="0" xfId="0" applyNumberFormat="1" applyFont="1" applyFill="1"/>
    <xf numFmtId="0" fontId="1" fillId="7" borderId="6" xfId="0" applyFont="1" applyFill="1" applyBorder="1" applyAlignment="1">
      <alignment horizontal="center" wrapText="1"/>
    </xf>
    <xf numFmtId="0" fontId="1" fillId="7" borderId="13" xfId="0" applyFont="1" applyFill="1" applyBorder="1" applyAlignment="1">
      <alignment horizontal="center" wrapText="1"/>
    </xf>
    <xf numFmtId="0" fontId="1" fillId="7" borderId="14" xfId="0" applyFont="1" applyFill="1" applyBorder="1" applyAlignment="1">
      <alignment horizontal="center" wrapText="1"/>
    </xf>
    <xf numFmtId="0" fontId="12" fillId="7" borderId="0" xfId="0" applyFont="1" applyFill="1" applyBorder="1" applyAlignment="1">
      <alignment horizontal="left" vertical="center" wrapText="1"/>
    </xf>
    <xf numFmtId="0" fontId="11" fillId="7" borderId="0" xfId="0" applyFont="1" applyFill="1" applyBorder="1" applyAlignment="1">
      <alignment horizontal="left" vertical="center"/>
    </xf>
    <xf numFmtId="0" fontId="15" fillId="9" borderId="0" xfId="0" applyFont="1" applyFill="1" applyAlignment="1">
      <alignment horizontal="center" vertical="center" textRotation="180"/>
    </xf>
    <xf numFmtId="0" fontId="17" fillId="7" borderId="0" xfId="0" applyFont="1" applyFill="1" applyBorder="1" applyAlignment="1">
      <alignment horizontal="center" wrapText="1"/>
    </xf>
    <xf numFmtId="0" fontId="17" fillId="7" borderId="1" xfId="0" applyFont="1" applyFill="1" applyBorder="1" applyAlignment="1">
      <alignment horizontal="center" wrapText="1"/>
    </xf>
    <xf numFmtId="0" fontId="17" fillId="7" borderId="10" xfId="0" applyFont="1" applyFill="1" applyBorder="1" applyAlignment="1">
      <alignment horizontal="center" wrapText="1"/>
    </xf>
    <xf numFmtId="0" fontId="17" fillId="7" borderId="11" xfId="0" applyFont="1" applyFill="1" applyBorder="1" applyAlignment="1">
      <alignment horizontal="center" wrapText="1"/>
    </xf>
  </cellXfs>
  <cellStyles count="8">
    <cellStyle name="20% - Accent2" xfId="2" builtinId="34"/>
    <cellStyle name="20% - Accent3" xfId="7" builtinId="38"/>
    <cellStyle name="20% - Accent5" xfId="4" builtinId="46"/>
    <cellStyle name="40% - Accent5" xfId="5" builtinId="47"/>
    <cellStyle name="60% - Accent5" xfId="6" builtinId="48"/>
    <cellStyle name="Accent5" xfId="3" builtinId="45"/>
    <cellStyle name="Normal" xfId="0" builtinId="0"/>
    <cellStyle name="Percent" xfId="1" builtinId="5"/>
  </cellStyles>
  <dxfs count="9">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colors>
    <mruColors>
      <color rgb="FF034952"/>
      <color rgb="FFF87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b="1"/>
              <a:t>Simulatie</a:t>
            </a:r>
            <a:r>
              <a:rPr lang="nl-NL" b="1" baseline="0"/>
              <a:t> grafiek (berekend op Best Buy)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'EMVI Rekensheet'!$M$6</c:f>
              <c:strCache>
                <c:ptCount val="1"/>
                <c:pt idx="0">
                  <c:v>Prijs/kwaliteit</c:v>
                </c:pt>
              </c:strCache>
            </c:strRef>
          </c:tx>
          <c:spPr>
            <a:ln w="25400" cap="rnd">
              <a:noFill/>
              <a:round/>
            </a:ln>
            <a:effectLst>
              <a:glow rad="38100">
                <a:srgbClr val="FF0000">
                  <a:alpha val="60000"/>
                </a:srgbClr>
              </a:glow>
              <a:softEdge rad="0"/>
            </a:effectLst>
          </c:spPr>
          <c:marker>
            <c:symbol val="circle"/>
            <c:size val="5"/>
            <c:spPr>
              <a:solidFill>
                <a:srgbClr val="FF0000"/>
              </a:solidFill>
              <a:ln w="9525">
                <a:solidFill>
                  <a:schemeClr val="accent1"/>
                </a:solidFill>
              </a:ln>
              <a:effectLst>
                <a:glow rad="38100">
                  <a:srgbClr val="FF0000">
                    <a:alpha val="60000"/>
                  </a:srgbClr>
                </a:glow>
                <a:softEdge rad="0"/>
              </a:effectLst>
            </c:spPr>
          </c:marker>
          <c:xVal>
            <c:numRef>
              <c:f>'EMVI Rekensheet'!$N$5:$Q$5</c:f>
              <c:numCache>
                <c:formatCode>0%</c:formatCode>
                <c:ptCount val="4"/>
                <c:pt idx="0">
                  <c:v>0.8</c:v>
                </c:pt>
                <c:pt idx="1">
                  <c:v>0.7</c:v>
                </c:pt>
                <c:pt idx="2">
                  <c:v>0.69</c:v>
                </c:pt>
                <c:pt idx="3">
                  <c:v>0.4</c:v>
                </c:pt>
              </c:numCache>
            </c:numRef>
          </c:xVal>
          <c:yVal>
            <c:numRef>
              <c:f>'EMVI Rekensheet'!$N$6:$Q$6</c:f>
              <c:numCache>
                <c:formatCode>"€"\ #,##0.00</c:formatCode>
                <c:ptCount val="4"/>
                <c:pt idx="0">
                  <c:v>1000</c:v>
                </c:pt>
                <c:pt idx="1">
                  <c:v>900</c:v>
                </c:pt>
                <c:pt idx="2">
                  <c:v>800</c:v>
                </c:pt>
                <c:pt idx="3">
                  <c:v>700</c:v>
                </c:pt>
              </c:numCache>
            </c:numRef>
          </c:yVal>
          <c:smooth val="0"/>
          <c:extLst xmlns:c16r2="http://schemas.microsoft.com/office/drawing/2015/06/chart">
            <c:ext xmlns:c16="http://schemas.microsoft.com/office/drawing/2014/chart" uri="{C3380CC4-5D6E-409C-BE32-E72D297353CC}">
              <c16:uniqueId val="{00000000-F136-47A4-B008-F04124E0B293}"/>
            </c:ext>
          </c:extLst>
        </c:ser>
        <c:ser>
          <c:idx val="1"/>
          <c:order val="1"/>
          <c:tx>
            <c:strRef>
              <c:f>'EMVI Rekensheet'!$M$7</c:f>
              <c:strCache>
                <c:ptCount val="1"/>
                <c:pt idx="0">
                  <c:v>Value for Money 50/50</c:v>
                </c:pt>
              </c:strCache>
              <c:extLst xmlns:c16r2="http://schemas.microsoft.com/office/drawing/2015/06/chart" xmlns:c15="http://schemas.microsoft.com/office/drawing/2012/chart"/>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xVal>
            <c:numRef>
              <c:f>'EMVI Rekensheet'!$N$5:$Q$5</c:f>
              <c:numCache>
                <c:formatCode>0%</c:formatCode>
                <c:ptCount val="4"/>
                <c:pt idx="0">
                  <c:v>0.8</c:v>
                </c:pt>
                <c:pt idx="1">
                  <c:v>0.7</c:v>
                </c:pt>
                <c:pt idx="2">
                  <c:v>0.69</c:v>
                </c:pt>
                <c:pt idx="3">
                  <c:v>0.4</c:v>
                </c:pt>
              </c:numCache>
              <c:extLst xmlns:c16r2="http://schemas.microsoft.com/office/drawing/2015/06/chart" xmlns:c15="http://schemas.microsoft.com/office/drawing/2012/chart"/>
            </c:numRef>
          </c:xVal>
          <c:yVal>
            <c:numRef>
              <c:f>'EMVI Rekensheet'!$N$7:$Q$7</c:f>
              <c:numCache>
                <c:formatCode>"€"\ #,##0.00</c:formatCode>
                <c:ptCount val="4"/>
                <c:pt idx="0">
                  <c:v>927.536231884058</c:v>
                </c:pt>
                <c:pt idx="1">
                  <c:v>811.59420289855063</c:v>
                </c:pt>
                <c:pt idx="2">
                  <c:v>800</c:v>
                </c:pt>
                <c:pt idx="3">
                  <c:v>463.768115942029</c:v>
                </c:pt>
              </c:numCache>
              <c:extLst xmlns:c16r2="http://schemas.microsoft.com/office/drawing/2015/06/chart" xmlns:c15="http://schemas.microsoft.com/office/drawing/2012/chart"/>
            </c:numRef>
          </c:yVal>
          <c:smooth val="0"/>
          <c:extLst xmlns:c16r2="http://schemas.microsoft.com/office/drawing/2015/06/chart">
            <c:ext xmlns:c16="http://schemas.microsoft.com/office/drawing/2014/chart" uri="{C3380CC4-5D6E-409C-BE32-E72D297353CC}">
              <c16:uniqueId val="{00000001-F136-47A4-B008-F04124E0B293}"/>
            </c:ext>
          </c:extLst>
        </c:ser>
        <c:ser>
          <c:idx val="2"/>
          <c:order val="2"/>
          <c:tx>
            <c:strRef>
              <c:f>'EMVI Rekensheet'!$M$8</c:f>
              <c:strCache>
                <c:ptCount val="1"/>
                <c:pt idx="0">
                  <c:v>NX Utility Index</c:v>
                </c:pt>
              </c:strCache>
              <c:extLst xmlns:c16r2="http://schemas.microsoft.com/office/drawing/2015/06/chart" xmlns:c15="http://schemas.microsoft.com/office/drawing/2012/chart"/>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xVal>
            <c:numRef>
              <c:f>'EMVI Rekensheet'!$N$5:$Q$5</c:f>
              <c:numCache>
                <c:formatCode>0%</c:formatCode>
                <c:ptCount val="4"/>
                <c:pt idx="0">
                  <c:v>0.8</c:v>
                </c:pt>
                <c:pt idx="1">
                  <c:v>0.7</c:v>
                </c:pt>
                <c:pt idx="2">
                  <c:v>0.69</c:v>
                </c:pt>
                <c:pt idx="3">
                  <c:v>0.4</c:v>
                </c:pt>
              </c:numCache>
              <c:extLst xmlns:c16r2="http://schemas.microsoft.com/office/drawing/2015/06/chart" xmlns:c15="http://schemas.microsoft.com/office/drawing/2012/chart"/>
            </c:numRef>
          </c:xVal>
          <c:yVal>
            <c:numRef>
              <c:f>'EMVI Rekensheet'!$N$8:$Q$8</c:f>
              <c:numCache>
                <c:formatCode>"€"\ #,##0.00</c:formatCode>
                <c:ptCount val="4"/>
                <c:pt idx="0">
                  <c:v>958.08383233532959</c:v>
                </c:pt>
                <c:pt idx="1">
                  <c:v>814.37125748503001</c:v>
                </c:pt>
                <c:pt idx="2">
                  <c:v>800</c:v>
                </c:pt>
                <c:pt idx="3">
                  <c:v>383.2335329341318</c:v>
                </c:pt>
              </c:numCache>
              <c:extLst xmlns:c16r2="http://schemas.microsoft.com/office/drawing/2015/06/chart" xmlns:c15="http://schemas.microsoft.com/office/drawing/2012/chart"/>
            </c:numRef>
          </c:yVal>
          <c:smooth val="0"/>
          <c:extLst xmlns:c16r2="http://schemas.microsoft.com/office/drawing/2015/06/chart">
            <c:ext xmlns:c16="http://schemas.microsoft.com/office/drawing/2014/chart" uri="{C3380CC4-5D6E-409C-BE32-E72D297353CC}">
              <c16:uniqueId val="{00000002-F136-47A4-B008-F04124E0B293}"/>
            </c:ext>
          </c:extLst>
        </c:ser>
        <c:ser>
          <c:idx val="3"/>
          <c:order val="3"/>
          <c:tx>
            <c:strRef>
              <c:f>'EMVI Rekensheet'!$M$9</c:f>
              <c:strCache>
                <c:ptCount val="1"/>
                <c:pt idx="0">
                  <c:v>Gewogen factor methode</c:v>
                </c:pt>
              </c:strCache>
              <c:extLst xmlns:c16r2="http://schemas.microsoft.com/office/drawing/2015/06/chart" xmlns:c15="http://schemas.microsoft.com/office/drawing/2012/chart"/>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xVal>
            <c:numRef>
              <c:f>'EMVI Rekensheet'!$N$5:$Q$5</c:f>
              <c:numCache>
                <c:formatCode>0%</c:formatCode>
                <c:ptCount val="4"/>
                <c:pt idx="0">
                  <c:v>0.8</c:v>
                </c:pt>
                <c:pt idx="1">
                  <c:v>0.7</c:v>
                </c:pt>
                <c:pt idx="2">
                  <c:v>0.69</c:v>
                </c:pt>
                <c:pt idx="3">
                  <c:v>0.4</c:v>
                </c:pt>
              </c:numCache>
              <c:extLst xmlns:c16r2="http://schemas.microsoft.com/office/drawing/2015/06/chart" xmlns:c15="http://schemas.microsoft.com/office/drawing/2012/chart"/>
            </c:numRef>
          </c:xVal>
          <c:yVal>
            <c:numRef>
              <c:f>'EMVI Rekensheet'!$N$9:$Q$9</c:f>
              <c:numCache>
                <c:formatCode>"€"\ #,##0.00</c:formatCode>
                <c:ptCount val="4"/>
                <c:pt idx="0">
                  <c:v>882.49999999999989</c:v>
                </c:pt>
                <c:pt idx="1">
                  <c:v>807.49999999999989</c:v>
                </c:pt>
                <c:pt idx="2">
                  <c:v>800</c:v>
                </c:pt>
                <c:pt idx="3">
                  <c:v>582.49999999999989</c:v>
                </c:pt>
              </c:numCache>
              <c:extLst xmlns:c16r2="http://schemas.microsoft.com/office/drawing/2015/06/chart" xmlns:c15="http://schemas.microsoft.com/office/drawing/2012/chart"/>
            </c:numRef>
          </c:yVal>
          <c:smooth val="0"/>
          <c:extLst xmlns:c16r2="http://schemas.microsoft.com/office/drawing/2015/06/chart">
            <c:ext xmlns:c16="http://schemas.microsoft.com/office/drawing/2014/chart" uri="{C3380CC4-5D6E-409C-BE32-E72D297353CC}">
              <c16:uniqueId val="{00000003-F136-47A4-B008-F04124E0B293}"/>
            </c:ext>
          </c:extLst>
        </c:ser>
        <c:ser>
          <c:idx val="4"/>
          <c:order val="4"/>
          <c:tx>
            <c:strRef>
              <c:f>'EMVI Rekensheet'!$M$10</c:f>
              <c:strCache>
                <c:ptCount val="1"/>
                <c:pt idx="0">
                  <c:v>Gunnen op waarde</c:v>
                </c:pt>
              </c:strCache>
              <c:extLst xmlns:c16r2="http://schemas.microsoft.com/office/drawing/2015/06/chart" xmlns:c15="http://schemas.microsoft.com/office/drawing/2012/chart"/>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xVal>
            <c:numRef>
              <c:f>'EMVI Rekensheet'!$N$5:$Q$5</c:f>
              <c:numCache>
                <c:formatCode>0%</c:formatCode>
                <c:ptCount val="4"/>
                <c:pt idx="0">
                  <c:v>0.8</c:v>
                </c:pt>
                <c:pt idx="1">
                  <c:v>0.7</c:v>
                </c:pt>
                <c:pt idx="2">
                  <c:v>0.69</c:v>
                </c:pt>
                <c:pt idx="3">
                  <c:v>0.4</c:v>
                </c:pt>
              </c:numCache>
              <c:extLst xmlns:c16r2="http://schemas.microsoft.com/office/drawing/2015/06/chart" xmlns:c15="http://schemas.microsoft.com/office/drawing/2012/chart"/>
            </c:numRef>
          </c:xVal>
          <c:yVal>
            <c:numRef>
              <c:f>'EMVI Rekensheet'!$N$10:$Q$10</c:f>
              <c:numCache>
                <c:formatCode>"€"\ #,##0.00</c:formatCode>
                <c:ptCount val="4"/>
                <c:pt idx="0">
                  <c:v>888</c:v>
                </c:pt>
                <c:pt idx="1">
                  <c:v>808</c:v>
                </c:pt>
                <c:pt idx="2">
                  <c:v>800</c:v>
                </c:pt>
                <c:pt idx="3">
                  <c:v>568</c:v>
                </c:pt>
              </c:numCache>
              <c:extLst xmlns:c16r2="http://schemas.microsoft.com/office/drawing/2015/06/chart" xmlns:c15="http://schemas.microsoft.com/office/drawing/2012/chart"/>
            </c:numRef>
          </c:yVal>
          <c:smooth val="0"/>
          <c:extLst xmlns:c16r2="http://schemas.microsoft.com/office/drawing/2015/06/chart">
            <c:ext xmlns:c16="http://schemas.microsoft.com/office/drawing/2014/chart" uri="{C3380CC4-5D6E-409C-BE32-E72D297353CC}">
              <c16:uniqueId val="{00000004-F136-47A4-B008-F04124E0B293}"/>
            </c:ext>
          </c:extLst>
        </c:ser>
        <c:ser>
          <c:idx val="5"/>
          <c:order val="5"/>
          <c:tx>
            <c:strRef>
              <c:f>'EMVI Rekensheet'!$M$11</c:f>
              <c:strCache>
                <c:ptCount val="1"/>
                <c:pt idx="0">
                  <c:v>Low bid scoring</c:v>
                </c:pt>
              </c:strCache>
              <c:extLst xmlns:c16r2="http://schemas.microsoft.com/office/drawing/2015/06/chart" xmlns:c15="http://schemas.microsoft.com/office/drawing/2012/chart"/>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xVal>
            <c:numRef>
              <c:f>'EMVI Rekensheet'!$N$5:$Q$5</c:f>
              <c:numCache>
                <c:formatCode>0%</c:formatCode>
                <c:ptCount val="4"/>
                <c:pt idx="0">
                  <c:v>0.8</c:v>
                </c:pt>
                <c:pt idx="1">
                  <c:v>0.7</c:v>
                </c:pt>
                <c:pt idx="2">
                  <c:v>0.69</c:v>
                </c:pt>
                <c:pt idx="3">
                  <c:v>0.4</c:v>
                </c:pt>
              </c:numCache>
              <c:extLst xmlns:c16r2="http://schemas.microsoft.com/office/drawing/2015/06/chart" xmlns:c15="http://schemas.microsoft.com/office/drawing/2012/chart"/>
            </c:numRef>
          </c:xVal>
          <c:yVal>
            <c:numRef>
              <c:f>'EMVI Rekensheet'!$N$11:$Q$11</c:f>
              <c:numCache>
                <c:formatCode>"€"\ #,##0.00</c:formatCode>
                <c:ptCount val="4"/>
                <c:pt idx="0">
                  <c:v>985.91549295774632</c:v>
                </c:pt>
                <c:pt idx="1">
                  <c:v>813.95348837209292</c:v>
                </c:pt>
                <c:pt idx="2">
                  <c:v>799.99999999999989</c:v>
                </c:pt>
                <c:pt idx="3">
                  <c:v>534.35114503816794</c:v>
                </c:pt>
              </c:numCache>
              <c:extLst xmlns:c16r2="http://schemas.microsoft.com/office/drawing/2015/06/chart" xmlns:c15="http://schemas.microsoft.com/office/drawing/2012/chart"/>
            </c:numRef>
          </c:yVal>
          <c:smooth val="0"/>
          <c:extLst xmlns:c16r2="http://schemas.microsoft.com/office/drawing/2015/06/chart">
            <c:ext xmlns:c16="http://schemas.microsoft.com/office/drawing/2014/chart" uri="{C3380CC4-5D6E-409C-BE32-E72D297353CC}">
              <c16:uniqueId val="{00000005-F136-47A4-B008-F04124E0B293}"/>
            </c:ext>
          </c:extLst>
        </c:ser>
        <c:ser>
          <c:idx val="6"/>
          <c:order val="6"/>
          <c:tx>
            <c:strRef>
              <c:f>'EMVI Rekensheet'!$M$12</c:f>
              <c:strCache>
                <c:ptCount val="1"/>
                <c:pt idx="0">
                  <c:v>Log formule</c:v>
                </c:pt>
              </c:strCache>
              <c:extLst xmlns:c16r2="http://schemas.microsoft.com/office/drawing/2015/06/chart" xmlns:c15="http://schemas.microsoft.com/office/drawing/2012/chart"/>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'EMVI Rekensheet'!$N$5:$Q$5</c:f>
              <c:numCache>
                <c:formatCode>0%</c:formatCode>
                <c:ptCount val="4"/>
                <c:pt idx="0">
                  <c:v>0.8</c:v>
                </c:pt>
                <c:pt idx="1">
                  <c:v>0.7</c:v>
                </c:pt>
                <c:pt idx="2">
                  <c:v>0.69</c:v>
                </c:pt>
                <c:pt idx="3">
                  <c:v>0.4</c:v>
                </c:pt>
              </c:numCache>
              <c:extLst xmlns:c16r2="http://schemas.microsoft.com/office/drawing/2015/06/chart" xmlns:c15="http://schemas.microsoft.com/office/drawing/2012/chart"/>
            </c:numRef>
          </c:xVal>
          <c:yVal>
            <c:numRef>
              <c:f>'EMVI Rekensheet'!$N$12:$Q$12</c:f>
              <c:numCache>
                <c:formatCode>"€"\ #,##0.00</c:formatCode>
                <c:ptCount val="4"/>
                <c:pt idx="0">
                  <c:v>855.84819438444902</c:v>
                </c:pt>
                <c:pt idx="1">
                  <c:v>771.33358111362804</c:v>
                </c:pt>
                <c:pt idx="2">
                  <c:v>763.35541286568093</c:v>
                </c:pt>
                <c:pt idx="3">
                  <c:v>564.64923145548903</c:v>
                </c:pt>
              </c:numCache>
              <c:extLst xmlns:c16r2="http://schemas.microsoft.com/office/drawing/2015/06/chart" xmlns:c15="http://schemas.microsoft.com/office/drawing/2012/chart"/>
            </c:numRef>
          </c:yVal>
          <c:smooth val="0"/>
          <c:extLst xmlns:c16r2="http://schemas.microsoft.com/office/drawing/2015/06/chart">
            <c:ext xmlns:c16="http://schemas.microsoft.com/office/drawing/2014/chart" uri="{C3380CC4-5D6E-409C-BE32-E72D297353CC}">
              <c16:uniqueId val="{00000006-F136-47A4-B008-F04124E0B293}"/>
            </c:ext>
          </c:extLst>
        </c:ser>
        <c:ser>
          <c:idx val="7"/>
          <c:order val="7"/>
          <c:tx>
            <c:strRef>
              <c:f>'EMVI Rekensheet'!$M$13</c:f>
              <c:strCache>
                <c:ptCount val="1"/>
                <c:pt idx="0">
                  <c:v>Rank on scores in survey</c:v>
                </c:pt>
              </c:strCache>
              <c:extLst xmlns:c16r2="http://schemas.microsoft.com/office/drawing/2015/06/chart" xmlns:c15="http://schemas.microsoft.com/office/drawing/2012/chart"/>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'EMVI Rekensheet'!$N$5:$Q$5</c:f>
              <c:numCache>
                <c:formatCode>0%</c:formatCode>
                <c:ptCount val="4"/>
                <c:pt idx="0">
                  <c:v>0.8</c:v>
                </c:pt>
                <c:pt idx="1">
                  <c:v>0.7</c:v>
                </c:pt>
                <c:pt idx="2">
                  <c:v>0.69</c:v>
                </c:pt>
                <c:pt idx="3">
                  <c:v>0.4</c:v>
                </c:pt>
              </c:numCache>
              <c:extLst xmlns:c16r2="http://schemas.microsoft.com/office/drawing/2015/06/chart" xmlns:c15="http://schemas.microsoft.com/office/drawing/2012/chart"/>
            </c:numRef>
          </c:xVal>
          <c:yVal>
            <c:numRef>
              <c:f>'EMVI Rekensheet'!$N$13:$Q$13</c:f>
              <c:numCache>
                <c:formatCode>"€"\ #,##0.00</c:formatCode>
                <c:ptCount val="4"/>
                <c:pt idx="0">
                  <c:v>0</c:v>
                </c:pt>
                <c:pt idx="1">
                  <c:v>0</c:v>
                </c:pt>
                <c:pt idx="2">
                  <c:v>0</c:v>
                </c:pt>
                <c:pt idx="3">
                  <c:v>0</c:v>
                </c:pt>
              </c:numCache>
              <c:extLst xmlns:c16r2="http://schemas.microsoft.com/office/drawing/2015/06/chart" xmlns:c15="http://schemas.microsoft.com/office/drawing/2012/chart"/>
            </c:numRef>
          </c:yVal>
          <c:smooth val="0"/>
          <c:extLst xmlns:c16r2="http://schemas.microsoft.com/office/drawing/2015/06/chart">
            <c:ext xmlns:c16="http://schemas.microsoft.com/office/drawing/2014/chart" uri="{C3380CC4-5D6E-409C-BE32-E72D297353CC}">
              <c16:uniqueId val="{00000007-F136-47A4-B008-F04124E0B293}"/>
            </c:ext>
          </c:extLst>
        </c:ser>
        <c:dLbls>
          <c:showLegendKey val="0"/>
          <c:showVal val="0"/>
          <c:showCatName val="0"/>
          <c:showSerName val="0"/>
          <c:showPercent val="0"/>
          <c:showBubbleSize val="0"/>
        </c:dLbls>
        <c:axId val="-608382960"/>
        <c:axId val="-608382416"/>
        <c:extLst xmlns:c16r2="http://schemas.microsoft.com/office/drawing/2015/06/chart">
          <c:ext xmlns:c15="http://schemas.microsoft.com/office/drawing/2012/chart" uri="{02D57815-91ED-43cb-92C2-25804820EDAC}">
            <c15:filteredScatterSeries>
              <c15:ser>
                <c:idx val="8"/>
                <c:order val="8"/>
                <c:tx>
                  <c:strRef>
                    <c:extLst xmlns:c16r2="http://schemas.microsoft.com/office/drawing/2015/06/chart">
                      <c:ext uri="{02D57815-91ED-43cb-92C2-25804820EDAC}">
                        <c15:formulaRef>
                          <c15:sqref>'EMVI Rekensheet'!$M$14</c15:sqref>
                        </c15:formulaRef>
                      </c:ext>
                    </c:extLst>
                    <c:strCache>
                      <c:ptCount val="1"/>
                      <c:pt idx="0">
                        <c:v>Superformule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extLst xmlns:c16r2="http://schemas.microsoft.com/office/drawing/2015/06/chart">
                      <c:ext uri="{02D57815-91ED-43cb-92C2-25804820EDAC}">
                        <c15:formulaRef>
                          <c15:sqref>'EMVI Rekensheet'!$N$5:$Q$5</c15:sqref>
                        </c15:formulaRef>
                      </c:ext>
                    </c:extLst>
                    <c:numCache>
                      <c:formatCode>0%</c:formatCode>
                      <c:ptCount val="4"/>
                      <c:pt idx="0">
                        <c:v>0.8</c:v>
                      </c:pt>
                      <c:pt idx="1">
                        <c:v>0.7</c:v>
                      </c:pt>
                      <c:pt idx="2">
                        <c:v>0.69</c:v>
                      </c:pt>
                      <c:pt idx="3">
                        <c:v>0.4</c:v>
                      </c:pt>
                    </c:numCache>
                  </c:numRef>
                </c:xVal>
                <c:yVal>
                  <c:numRef>
                    <c:extLst xmlns:c16r2="http://schemas.microsoft.com/office/drawing/2015/06/chart">
                      <c:ext uri="{02D57815-91ED-43cb-92C2-25804820EDAC}">
                        <c15:formulaRef>
                          <c15:sqref>'EMVI Rekensheet'!$N$14:$Q$14</c15:sqref>
                        </c15:formulaRef>
                      </c:ext>
                    </c:extLst>
                    <c:numCache>
                      <c:formatCode>"€"\ #,##0.00</c:formatCode>
                      <c:ptCount val="4"/>
                      <c:pt idx="0">
                        <c:v>0</c:v>
                      </c:pt>
                      <c:pt idx="1">
                        <c:v>0</c:v>
                      </c:pt>
                      <c:pt idx="2">
                        <c:v>0</c:v>
                      </c:pt>
                      <c:pt idx="3">
                        <c:v>0</c:v>
                      </c:pt>
                    </c:numCache>
                  </c:numRef>
                </c:yVal>
                <c:smooth val="0"/>
                <c:extLst xmlns:c16r2="http://schemas.microsoft.com/office/drawing/2015/06/chart">
                  <c:ext xmlns:c16="http://schemas.microsoft.com/office/drawing/2014/chart" uri="{C3380CC4-5D6E-409C-BE32-E72D297353CC}">
                    <c16:uniqueId val="{00000008-F136-47A4-B008-F04124E0B293}"/>
                  </c:ext>
                </c:extLst>
              </c15:ser>
            </c15:filteredScatterSeries>
          </c:ext>
        </c:extLst>
      </c:scatterChart>
      <c:valAx>
        <c:axId val="-608382960"/>
        <c:scaling>
          <c:orientation val="minMax"/>
        </c:scaling>
        <c:delete val="0"/>
        <c:axPos val="b"/>
        <c:majorGridlines>
          <c:spPr>
            <a:ln w="9525" cap="flat" cmpd="sng" algn="ctr">
              <a:noFill/>
              <a:round/>
            </a:ln>
            <a:effectLst/>
          </c:spPr>
        </c:majorGridlines>
        <c:minorGridlines>
          <c:spPr>
            <a:ln w="9525" cap="flat" cmpd="sng" algn="ctr">
              <a:no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Kwaliteit</a:t>
                </a:r>
                <a:r>
                  <a:rPr lang="nl-NL" baseline="0"/>
                  <a:t> (Q)</a:t>
                </a:r>
                <a:endParaRPr lang="nl-NL"/>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382416"/>
        <c:crosses val="autoZero"/>
        <c:crossBetween val="midCat"/>
      </c:valAx>
      <c:valAx>
        <c:axId val="-608382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Prijs</a:t>
                </a:r>
                <a:r>
                  <a:rPr lang="nl-NL" baseline="0"/>
                  <a:t> (P)</a:t>
                </a:r>
                <a:endParaRPr lang="nl-NL"/>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 #,##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382960"/>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1790700</xdr:colOff>
      <xdr:row>0</xdr:row>
      <xdr:rowOff>91440</xdr:rowOff>
    </xdr:from>
    <xdr:to>
      <xdr:col>5</xdr:col>
      <xdr:colOff>769620</xdr:colOff>
      <xdr:row>5</xdr:row>
      <xdr:rowOff>101383</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2903220" y="91440"/>
          <a:ext cx="3131820" cy="886243"/>
        </a:xfrm>
        <a:prstGeom prst="rect">
          <a:avLst/>
        </a:prstGeom>
      </xdr:spPr>
    </xdr:pic>
    <xdr:clientData/>
  </xdr:twoCellAnchor>
  <xdr:twoCellAnchor>
    <xdr:from>
      <xdr:col>11</xdr:col>
      <xdr:colOff>5292</xdr:colOff>
      <xdr:row>2</xdr:row>
      <xdr:rowOff>33654</xdr:rowOff>
    </xdr:from>
    <xdr:to>
      <xdr:col>18</xdr:col>
      <xdr:colOff>291042</xdr:colOff>
      <xdr:row>31</xdr:row>
      <xdr:rowOff>91017</xdr:rowOff>
    </xdr:to>
    <xdr:graphicFrame macro="">
      <xdr:nvGraphicFramePr>
        <xdr:cNvPr id="5" name="Chart 4">
          <a:extLst>
            <a:ext uri="{FF2B5EF4-FFF2-40B4-BE49-F238E27FC236}">
              <a16:creationId xmlns:a16="http://schemas.microsoft.com/office/drawing/2014/main" xmlns=""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38100</xdr:colOff>
      <xdr:row>28</xdr:row>
      <xdr:rowOff>91440</xdr:rowOff>
    </xdr:from>
    <xdr:to>
      <xdr:col>4</xdr:col>
      <xdr:colOff>0</xdr:colOff>
      <xdr:row>30</xdr:row>
      <xdr:rowOff>68580</xdr:rowOff>
    </xdr:to>
    <xdr:sp macro="" textlink="">
      <xdr:nvSpPr>
        <xdr:cNvPr id="6" name="Rounded Rectangle 5">
          <a:extLst>
            <a:ext uri="{FF2B5EF4-FFF2-40B4-BE49-F238E27FC236}">
              <a16:creationId xmlns:a16="http://schemas.microsoft.com/office/drawing/2014/main" xmlns="" id="{00000000-0008-0000-0000-000006000000}"/>
            </a:ext>
          </a:extLst>
        </xdr:cNvPr>
        <xdr:cNvSpPr/>
      </xdr:nvSpPr>
      <xdr:spPr>
        <a:xfrm>
          <a:off x="1155700" y="5442373"/>
          <a:ext cx="3196167" cy="366607"/>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l"/>
          <a:r>
            <a:rPr lang="nl-NL" sz="1100">
              <a:latin typeface="Gordita Med" pitchFamily="50" charset="0"/>
              <a:cs typeface="Gordita Med" pitchFamily="50" charset="0"/>
            </a:rPr>
            <a:t>Value for Money 50/50 index</a:t>
          </a:r>
        </a:p>
      </xdr:txBody>
    </xdr:sp>
    <xdr:clientData/>
  </xdr:twoCellAnchor>
  <xdr:twoCellAnchor>
    <xdr:from>
      <xdr:col>2</xdr:col>
      <xdr:colOff>45720</xdr:colOff>
      <xdr:row>30</xdr:row>
      <xdr:rowOff>76200</xdr:rowOff>
    </xdr:from>
    <xdr:to>
      <xdr:col>3</xdr:col>
      <xdr:colOff>1278467</xdr:colOff>
      <xdr:row>32</xdr:row>
      <xdr:rowOff>53340</xdr:rowOff>
    </xdr:to>
    <xdr:sp macro="" textlink="">
      <xdr:nvSpPr>
        <xdr:cNvPr id="14" name="Rounded Rectangle 13">
          <a:extLst>
            <a:ext uri="{FF2B5EF4-FFF2-40B4-BE49-F238E27FC236}">
              <a16:creationId xmlns:a16="http://schemas.microsoft.com/office/drawing/2014/main" xmlns="" id="{00000000-0008-0000-0000-00000E000000}"/>
            </a:ext>
          </a:extLst>
        </xdr:cNvPr>
        <xdr:cNvSpPr/>
      </xdr:nvSpPr>
      <xdr:spPr>
        <a:xfrm>
          <a:off x="1163320" y="5816600"/>
          <a:ext cx="3180080" cy="366607"/>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l"/>
          <a:r>
            <a:rPr lang="nl-NL" sz="1100">
              <a:latin typeface="Gordita Med" pitchFamily="50" charset="0"/>
              <a:cs typeface="Gordita Med" pitchFamily="50" charset="0"/>
            </a:rPr>
            <a:t>NX Utility Index</a:t>
          </a:r>
        </a:p>
      </xdr:txBody>
    </xdr:sp>
    <xdr:clientData/>
  </xdr:twoCellAnchor>
  <xdr:twoCellAnchor>
    <xdr:from>
      <xdr:col>2</xdr:col>
      <xdr:colOff>45720</xdr:colOff>
      <xdr:row>32</xdr:row>
      <xdr:rowOff>60960</xdr:rowOff>
    </xdr:from>
    <xdr:to>
      <xdr:col>3</xdr:col>
      <xdr:colOff>1278467</xdr:colOff>
      <xdr:row>34</xdr:row>
      <xdr:rowOff>38100</xdr:rowOff>
    </xdr:to>
    <xdr:sp macro="" textlink="">
      <xdr:nvSpPr>
        <xdr:cNvPr id="15" name="Rounded Rectangle 14">
          <a:extLst>
            <a:ext uri="{FF2B5EF4-FFF2-40B4-BE49-F238E27FC236}">
              <a16:creationId xmlns:a16="http://schemas.microsoft.com/office/drawing/2014/main" xmlns="" id="{00000000-0008-0000-0000-00000F000000}"/>
            </a:ext>
          </a:extLst>
        </xdr:cNvPr>
        <xdr:cNvSpPr/>
      </xdr:nvSpPr>
      <xdr:spPr>
        <a:xfrm>
          <a:off x="1163320" y="6190827"/>
          <a:ext cx="3180080" cy="366606"/>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l"/>
          <a:r>
            <a:rPr lang="nl-NL" sz="1100">
              <a:latin typeface="Gordita Med" pitchFamily="50" charset="0"/>
              <a:cs typeface="Gordita Med" pitchFamily="50" charset="0"/>
            </a:rPr>
            <a:t>Gewogen</a:t>
          </a:r>
          <a:r>
            <a:rPr lang="nl-NL" sz="1100" baseline="0">
              <a:latin typeface="Gordita Med" pitchFamily="50" charset="0"/>
              <a:cs typeface="Gordita Med" pitchFamily="50" charset="0"/>
            </a:rPr>
            <a:t> factor methode</a:t>
          </a:r>
          <a:endParaRPr lang="nl-NL" sz="1100">
            <a:latin typeface="Gordita Med" pitchFamily="50" charset="0"/>
            <a:cs typeface="Gordita Med" pitchFamily="50" charset="0"/>
          </a:endParaRPr>
        </a:p>
      </xdr:txBody>
    </xdr:sp>
    <xdr:clientData/>
  </xdr:twoCellAnchor>
  <xdr:twoCellAnchor>
    <xdr:from>
      <xdr:col>2</xdr:col>
      <xdr:colOff>45720</xdr:colOff>
      <xdr:row>34</xdr:row>
      <xdr:rowOff>43815</xdr:rowOff>
    </xdr:from>
    <xdr:to>
      <xdr:col>3</xdr:col>
      <xdr:colOff>1270000</xdr:colOff>
      <xdr:row>36</xdr:row>
      <xdr:rowOff>20955</xdr:rowOff>
    </xdr:to>
    <xdr:sp macro="" textlink="">
      <xdr:nvSpPr>
        <xdr:cNvPr id="17" name="Rounded Rectangle 16">
          <a:extLst>
            <a:ext uri="{FF2B5EF4-FFF2-40B4-BE49-F238E27FC236}">
              <a16:creationId xmlns:a16="http://schemas.microsoft.com/office/drawing/2014/main" xmlns="" id="{00000000-0008-0000-0000-000011000000}"/>
            </a:ext>
          </a:extLst>
        </xdr:cNvPr>
        <xdr:cNvSpPr/>
      </xdr:nvSpPr>
      <xdr:spPr>
        <a:xfrm>
          <a:off x="1163320" y="6563148"/>
          <a:ext cx="3171613" cy="366607"/>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l"/>
          <a:r>
            <a:rPr lang="nl-NL" sz="1100">
              <a:latin typeface="Gordita Med" pitchFamily="50" charset="0"/>
              <a:cs typeface="Gordita Med" pitchFamily="50" charset="0"/>
            </a:rPr>
            <a:t>Gunnen op</a:t>
          </a:r>
          <a:r>
            <a:rPr lang="nl-NL" sz="1100" baseline="0">
              <a:latin typeface="Gordita Med" pitchFamily="50" charset="0"/>
              <a:cs typeface="Gordita Med" pitchFamily="50" charset="0"/>
            </a:rPr>
            <a:t> waarde</a:t>
          </a:r>
          <a:endParaRPr lang="nl-NL" sz="1100">
            <a:latin typeface="Gordita Med" pitchFamily="50" charset="0"/>
            <a:cs typeface="Gordita Med" pitchFamily="50" charset="0"/>
          </a:endParaRPr>
        </a:p>
      </xdr:txBody>
    </xdr:sp>
    <xdr:clientData/>
  </xdr:twoCellAnchor>
  <xdr:twoCellAnchor>
    <xdr:from>
      <xdr:col>2</xdr:col>
      <xdr:colOff>38100</xdr:colOff>
      <xdr:row>5</xdr:row>
      <xdr:rowOff>160867</xdr:rowOff>
    </xdr:from>
    <xdr:to>
      <xdr:col>3</xdr:col>
      <xdr:colOff>626535</xdr:colOff>
      <xdr:row>7</xdr:row>
      <xdr:rowOff>165947</xdr:rowOff>
    </xdr:to>
    <xdr:sp macro="" textlink="">
      <xdr:nvSpPr>
        <xdr:cNvPr id="24" name="Rounded Rectangle 23">
          <a:extLst>
            <a:ext uri="{FF2B5EF4-FFF2-40B4-BE49-F238E27FC236}">
              <a16:creationId xmlns:a16="http://schemas.microsoft.com/office/drawing/2014/main" xmlns="" id="{00000000-0008-0000-0000-000018000000}"/>
            </a:ext>
          </a:extLst>
        </xdr:cNvPr>
        <xdr:cNvSpPr/>
      </xdr:nvSpPr>
      <xdr:spPr>
        <a:xfrm>
          <a:off x="1155700" y="1049867"/>
          <a:ext cx="2535768" cy="377613"/>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l"/>
          <a:r>
            <a:rPr lang="nl-NL" sz="1600">
              <a:latin typeface="Relative" panose="02000506000000020004" pitchFamily="50" charset="0"/>
              <a:cs typeface="Gordita Med" pitchFamily="50" charset="0"/>
            </a:rPr>
            <a:t>EMVI Formule simulator</a:t>
          </a:r>
        </a:p>
      </xdr:txBody>
    </xdr:sp>
    <xdr:clientData/>
  </xdr:twoCellAnchor>
  <xdr:twoCellAnchor>
    <xdr:from>
      <xdr:col>7</xdr:col>
      <xdr:colOff>550337</xdr:colOff>
      <xdr:row>32</xdr:row>
      <xdr:rowOff>62865</xdr:rowOff>
    </xdr:from>
    <xdr:to>
      <xdr:col>8</xdr:col>
      <xdr:colOff>795871</xdr:colOff>
      <xdr:row>34</xdr:row>
      <xdr:rowOff>40005</xdr:rowOff>
    </xdr:to>
    <xdr:sp macro="" textlink="">
      <xdr:nvSpPr>
        <xdr:cNvPr id="61" name="Rounded Rectangle 60">
          <a:extLst>
            <a:ext uri="{FF2B5EF4-FFF2-40B4-BE49-F238E27FC236}">
              <a16:creationId xmlns:a16="http://schemas.microsoft.com/office/drawing/2014/main" xmlns="" id="{00000000-0008-0000-0000-00003D000000}"/>
            </a:ext>
          </a:extLst>
        </xdr:cNvPr>
        <xdr:cNvSpPr/>
      </xdr:nvSpPr>
      <xdr:spPr>
        <a:xfrm>
          <a:off x="7653870" y="6192732"/>
          <a:ext cx="1210734" cy="366606"/>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l"/>
          <a:r>
            <a:rPr lang="nl-NL" sz="1100">
              <a:latin typeface="Gordita Med" pitchFamily="50" charset="0"/>
              <a:cs typeface="Gordita Med" pitchFamily="50" charset="0"/>
            </a:rPr>
            <a:t>Show all</a:t>
          </a:r>
        </a:p>
      </xdr:txBody>
    </xdr:sp>
    <xdr:clientData/>
  </xdr:twoCellAnchor>
  <xdr:twoCellAnchor>
    <xdr:from>
      <xdr:col>7</xdr:col>
      <xdr:colOff>550327</xdr:colOff>
      <xdr:row>34</xdr:row>
      <xdr:rowOff>53340</xdr:rowOff>
    </xdr:from>
    <xdr:to>
      <xdr:col>8</xdr:col>
      <xdr:colOff>787395</xdr:colOff>
      <xdr:row>36</xdr:row>
      <xdr:rowOff>30480</xdr:rowOff>
    </xdr:to>
    <xdr:sp macro="" textlink="">
      <xdr:nvSpPr>
        <xdr:cNvPr id="62" name="Rounded Rectangle 61">
          <a:extLst>
            <a:ext uri="{FF2B5EF4-FFF2-40B4-BE49-F238E27FC236}">
              <a16:creationId xmlns:a16="http://schemas.microsoft.com/office/drawing/2014/main" xmlns="" id="{00000000-0008-0000-0000-00003E000000}"/>
            </a:ext>
          </a:extLst>
        </xdr:cNvPr>
        <xdr:cNvSpPr/>
      </xdr:nvSpPr>
      <xdr:spPr>
        <a:xfrm>
          <a:off x="7653860" y="6572673"/>
          <a:ext cx="1202268" cy="366607"/>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l"/>
          <a:r>
            <a:rPr lang="nl-NL" sz="1100">
              <a:latin typeface="Gordita Med" pitchFamily="50" charset="0"/>
              <a:cs typeface="Gordita Med" pitchFamily="50" charset="0"/>
            </a:rPr>
            <a:t>Hide all</a:t>
          </a:r>
        </a:p>
      </xdr:txBody>
    </xdr:sp>
    <xdr:clientData/>
  </xdr:twoCellAnchor>
  <xdr:twoCellAnchor editAs="oneCell">
    <xdr:from>
      <xdr:col>8</xdr:col>
      <xdr:colOff>414860</xdr:colOff>
      <xdr:row>32</xdr:row>
      <xdr:rowOff>93132</xdr:rowOff>
    </xdr:from>
    <xdr:to>
      <xdr:col>8</xdr:col>
      <xdr:colOff>732359</xdr:colOff>
      <xdr:row>34</xdr:row>
      <xdr:rowOff>21165</xdr:rowOff>
    </xdr:to>
    <xdr:pic macro="[0]!All_Visible">
      <xdr:nvPicPr>
        <xdr:cNvPr id="11" name="Picture 10">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432793" y="6222999"/>
          <a:ext cx="317499" cy="317499"/>
        </a:xfrm>
        <a:prstGeom prst="rect">
          <a:avLst/>
        </a:prstGeom>
      </xdr:spPr>
    </xdr:pic>
    <xdr:clientData/>
  </xdr:twoCellAnchor>
  <xdr:twoCellAnchor editAs="oneCell">
    <xdr:from>
      <xdr:col>8</xdr:col>
      <xdr:colOff>414867</xdr:colOff>
      <xdr:row>34</xdr:row>
      <xdr:rowOff>76200</xdr:rowOff>
    </xdr:from>
    <xdr:to>
      <xdr:col>8</xdr:col>
      <xdr:colOff>732367</xdr:colOff>
      <xdr:row>36</xdr:row>
      <xdr:rowOff>4233</xdr:rowOff>
    </xdr:to>
    <xdr:pic macro="[0]!All_Invisible">
      <xdr:nvPicPr>
        <xdr:cNvPr id="12" name="Picture 11">
          <a:extLst>
            <a:ext uri="{FF2B5EF4-FFF2-40B4-BE49-F238E27FC236}">
              <a16:creationId xmlns:a16="http://schemas.microsoft.com/office/drawing/2014/main" xmlns="" id="{00000000-0008-0000-00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432800" y="6595533"/>
          <a:ext cx="317500" cy="317500"/>
        </a:xfrm>
        <a:prstGeom prst="rect">
          <a:avLst/>
        </a:prstGeom>
      </xdr:spPr>
    </xdr:pic>
    <xdr:clientData/>
  </xdr:twoCellAnchor>
  <xdr:twoCellAnchor editAs="oneCell">
    <xdr:from>
      <xdr:col>3</xdr:col>
      <xdr:colOff>567273</xdr:colOff>
      <xdr:row>28</xdr:row>
      <xdr:rowOff>114301</xdr:rowOff>
    </xdr:from>
    <xdr:to>
      <xdr:col>3</xdr:col>
      <xdr:colOff>889005</xdr:colOff>
      <xdr:row>30</xdr:row>
      <xdr:rowOff>46566</xdr:rowOff>
    </xdr:to>
    <xdr:pic macro="[0]!VfM_Visible">
      <xdr:nvPicPr>
        <xdr:cNvPr id="13" name="Picture 12">
          <a:extLst>
            <a:ext uri="{FF2B5EF4-FFF2-40B4-BE49-F238E27FC236}">
              <a16:creationId xmlns:a16="http://schemas.microsoft.com/office/drawing/2014/main" xmlns="" id="{00000000-0008-0000-0000-00000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632206" y="5465234"/>
          <a:ext cx="321732" cy="321732"/>
        </a:xfrm>
        <a:prstGeom prst="rect">
          <a:avLst/>
        </a:prstGeom>
      </xdr:spPr>
    </xdr:pic>
    <xdr:clientData/>
  </xdr:twoCellAnchor>
  <xdr:twoCellAnchor editAs="oneCell">
    <xdr:from>
      <xdr:col>3</xdr:col>
      <xdr:colOff>935567</xdr:colOff>
      <xdr:row>28</xdr:row>
      <xdr:rowOff>120650</xdr:rowOff>
    </xdr:from>
    <xdr:to>
      <xdr:col>3</xdr:col>
      <xdr:colOff>1244601</xdr:colOff>
      <xdr:row>30</xdr:row>
      <xdr:rowOff>40217</xdr:rowOff>
    </xdr:to>
    <xdr:pic macro="[0]!VfM_Invisible">
      <xdr:nvPicPr>
        <xdr:cNvPr id="63" name="Picture 62">
          <a:extLst>
            <a:ext uri="{FF2B5EF4-FFF2-40B4-BE49-F238E27FC236}">
              <a16:creationId xmlns:a16="http://schemas.microsoft.com/office/drawing/2014/main" xmlns="" id="{00000000-0008-0000-0000-00003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000500" y="5471583"/>
          <a:ext cx="309034" cy="309034"/>
        </a:xfrm>
        <a:prstGeom prst="rect">
          <a:avLst/>
        </a:prstGeom>
      </xdr:spPr>
    </xdr:pic>
    <xdr:clientData/>
  </xdr:twoCellAnchor>
  <xdr:twoCellAnchor editAs="oneCell">
    <xdr:from>
      <xdr:col>3</xdr:col>
      <xdr:colOff>567273</xdr:colOff>
      <xdr:row>30</xdr:row>
      <xdr:rowOff>97367</xdr:rowOff>
    </xdr:from>
    <xdr:to>
      <xdr:col>3</xdr:col>
      <xdr:colOff>889005</xdr:colOff>
      <xdr:row>32</xdr:row>
      <xdr:rowOff>29632</xdr:rowOff>
    </xdr:to>
    <xdr:pic macro="[0]!NX_Visible">
      <xdr:nvPicPr>
        <xdr:cNvPr id="85" name="Picture 84">
          <a:extLst>
            <a:ext uri="{FF2B5EF4-FFF2-40B4-BE49-F238E27FC236}">
              <a16:creationId xmlns:a16="http://schemas.microsoft.com/office/drawing/2014/main" xmlns="" id="{00000000-0008-0000-0000-00005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632206" y="5837767"/>
          <a:ext cx="321732" cy="321732"/>
        </a:xfrm>
        <a:prstGeom prst="rect">
          <a:avLst/>
        </a:prstGeom>
      </xdr:spPr>
    </xdr:pic>
    <xdr:clientData/>
  </xdr:twoCellAnchor>
  <xdr:twoCellAnchor editAs="oneCell">
    <xdr:from>
      <xdr:col>3</xdr:col>
      <xdr:colOff>935567</xdr:colOff>
      <xdr:row>30</xdr:row>
      <xdr:rowOff>101599</xdr:rowOff>
    </xdr:from>
    <xdr:to>
      <xdr:col>3</xdr:col>
      <xdr:colOff>1244601</xdr:colOff>
      <xdr:row>32</xdr:row>
      <xdr:rowOff>21166</xdr:rowOff>
    </xdr:to>
    <xdr:pic macro="[0]!NX_Invisible">
      <xdr:nvPicPr>
        <xdr:cNvPr id="86" name="Picture 85">
          <a:extLst>
            <a:ext uri="{FF2B5EF4-FFF2-40B4-BE49-F238E27FC236}">
              <a16:creationId xmlns:a16="http://schemas.microsoft.com/office/drawing/2014/main" xmlns="" id="{00000000-0008-0000-0000-00005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000500" y="5841999"/>
          <a:ext cx="309034" cy="309034"/>
        </a:xfrm>
        <a:prstGeom prst="rect">
          <a:avLst/>
        </a:prstGeom>
      </xdr:spPr>
    </xdr:pic>
    <xdr:clientData/>
  </xdr:twoCellAnchor>
  <xdr:twoCellAnchor editAs="oneCell">
    <xdr:from>
      <xdr:col>3</xdr:col>
      <xdr:colOff>567273</xdr:colOff>
      <xdr:row>32</xdr:row>
      <xdr:rowOff>63501</xdr:rowOff>
    </xdr:from>
    <xdr:to>
      <xdr:col>3</xdr:col>
      <xdr:colOff>889005</xdr:colOff>
      <xdr:row>33</xdr:row>
      <xdr:rowOff>190500</xdr:rowOff>
    </xdr:to>
    <xdr:pic macro="[0]!GfM_Visible">
      <xdr:nvPicPr>
        <xdr:cNvPr id="87" name="Picture 86">
          <a:extLst>
            <a:ext uri="{FF2B5EF4-FFF2-40B4-BE49-F238E27FC236}">
              <a16:creationId xmlns:a16="http://schemas.microsoft.com/office/drawing/2014/main" xmlns="" id="{00000000-0008-0000-0000-00005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632206" y="6193368"/>
          <a:ext cx="321732" cy="321732"/>
        </a:xfrm>
        <a:prstGeom prst="rect">
          <a:avLst/>
        </a:prstGeom>
      </xdr:spPr>
    </xdr:pic>
    <xdr:clientData/>
  </xdr:twoCellAnchor>
  <xdr:twoCellAnchor editAs="oneCell">
    <xdr:from>
      <xdr:col>3</xdr:col>
      <xdr:colOff>935567</xdr:colOff>
      <xdr:row>32</xdr:row>
      <xdr:rowOff>69850</xdr:rowOff>
    </xdr:from>
    <xdr:to>
      <xdr:col>3</xdr:col>
      <xdr:colOff>1244601</xdr:colOff>
      <xdr:row>33</xdr:row>
      <xdr:rowOff>184151</xdr:rowOff>
    </xdr:to>
    <xdr:pic macro="[0]!GfM_Invisible">
      <xdr:nvPicPr>
        <xdr:cNvPr id="88" name="Picture 87">
          <a:extLst>
            <a:ext uri="{FF2B5EF4-FFF2-40B4-BE49-F238E27FC236}">
              <a16:creationId xmlns:a16="http://schemas.microsoft.com/office/drawing/2014/main" xmlns="" id="{00000000-0008-0000-0000-00005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000500" y="6199717"/>
          <a:ext cx="309034" cy="309034"/>
        </a:xfrm>
        <a:prstGeom prst="rect">
          <a:avLst/>
        </a:prstGeom>
      </xdr:spPr>
    </xdr:pic>
    <xdr:clientData/>
  </xdr:twoCellAnchor>
  <xdr:twoCellAnchor editAs="oneCell">
    <xdr:from>
      <xdr:col>3</xdr:col>
      <xdr:colOff>567273</xdr:colOff>
      <xdr:row>34</xdr:row>
      <xdr:rowOff>46568</xdr:rowOff>
    </xdr:from>
    <xdr:to>
      <xdr:col>3</xdr:col>
      <xdr:colOff>889005</xdr:colOff>
      <xdr:row>35</xdr:row>
      <xdr:rowOff>173566</xdr:rowOff>
    </xdr:to>
    <xdr:pic macro="[0]!GoW_Visible">
      <xdr:nvPicPr>
        <xdr:cNvPr id="89" name="Picture 88">
          <a:extLst>
            <a:ext uri="{FF2B5EF4-FFF2-40B4-BE49-F238E27FC236}">
              <a16:creationId xmlns:a16="http://schemas.microsoft.com/office/drawing/2014/main" xmlns="" id="{00000000-0008-0000-0000-00005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632206" y="6565901"/>
          <a:ext cx="321732" cy="321732"/>
        </a:xfrm>
        <a:prstGeom prst="rect">
          <a:avLst/>
        </a:prstGeom>
      </xdr:spPr>
    </xdr:pic>
    <xdr:clientData/>
  </xdr:twoCellAnchor>
  <xdr:twoCellAnchor editAs="oneCell">
    <xdr:from>
      <xdr:col>3</xdr:col>
      <xdr:colOff>935567</xdr:colOff>
      <xdr:row>34</xdr:row>
      <xdr:rowOff>50800</xdr:rowOff>
    </xdr:from>
    <xdr:to>
      <xdr:col>3</xdr:col>
      <xdr:colOff>1244601</xdr:colOff>
      <xdr:row>35</xdr:row>
      <xdr:rowOff>165100</xdr:rowOff>
    </xdr:to>
    <xdr:pic macro="[0]!GoW_Invisible">
      <xdr:nvPicPr>
        <xdr:cNvPr id="90" name="Picture 89">
          <a:extLst>
            <a:ext uri="{FF2B5EF4-FFF2-40B4-BE49-F238E27FC236}">
              <a16:creationId xmlns:a16="http://schemas.microsoft.com/office/drawing/2014/main" xmlns="" id="{00000000-0008-0000-0000-00005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000500" y="6570133"/>
          <a:ext cx="309034" cy="309034"/>
        </a:xfrm>
        <a:prstGeom prst="rect">
          <a:avLst/>
        </a:prstGeom>
      </xdr:spPr>
    </xdr:pic>
    <xdr:clientData/>
  </xdr:twoCellAnchor>
  <xdr:twoCellAnchor>
    <xdr:from>
      <xdr:col>4</xdr:col>
      <xdr:colOff>46141</xdr:colOff>
      <xdr:row>28</xdr:row>
      <xdr:rowOff>99906</xdr:rowOff>
    </xdr:from>
    <xdr:to>
      <xdr:col>7</xdr:col>
      <xdr:colOff>491067</xdr:colOff>
      <xdr:row>30</xdr:row>
      <xdr:rowOff>77046</xdr:rowOff>
    </xdr:to>
    <xdr:sp macro="" textlink="">
      <xdr:nvSpPr>
        <xdr:cNvPr id="91" name="Rounded Rectangle 90">
          <a:extLst>
            <a:ext uri="{FF2B5EF4-FFF2-40B4-BE49-F238E27FC236}">
              <a16:creationId xmlns:a16="http://schemas.microsoft.com/office/drawing/2014/main" xmlns="" id="{00000000-0008-0000-0000-00005B000000}"/>
            </a:ext>
          </a:extLst>
        </xdr:cNvPr>
        <xdr:cNvSpPr/>
      </xdr:nvSpPr>
      <xdr:spPr>
        <a:xfrm>
          <a:off x="4398008" y="5450839"/>
          <a:ext cx="3196592" cy="366607"/>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l"/>
          <a:r>
            <a:rPr lang="nl-NL" sz="1100">
              <a:latin typeface="Gordita Med" pitchFamily="50" charset="0"/>
              <a:cs typeface="Gordita Med" pitchFamily="50" charset="0"/>
            </a:rPr>
            <a:t>Low bid scoring</a:t>
          </a:r>
        </a:p>
      </xdr:txBody>
    </xdr:sp>
    <xdr:clientData/>
  </xdr:twoCellAnchor>
  <xdr:twoCellAnchor>
    <xdr:from>
      <xdr:col>4</xdr:col>
      <xdr:colOff>46141</xdr:colOff>
      <xdr:row>30</xdr:row>
      <xdr:rowOff>84666</xdr:rowOff>
    </xdr:from>
    <xdr:to>
      <xdr:col>7</xdr:col>
      <xdr:colOff>491067</xdr:colOff>
      <xdr:row>32</xdr:row>
      <xdr:rowOff>61806</xdr:rowOff>
    </xdr:to>
    <xdr:sp macro="" textlink="">
      <xdr:nvSpPr>
        <xdr:cNvPr id="92" name="Rounded Rectangle 91">
          <a:extLst>
            <a:ext uri="{FF2B5EF4-FFF2-40B4-BE49-F238E27FC236}">
              <a16:creationId xmlns:a16="http://schemas.microsoft.com/office/drawing/2014/main" xmlns="" id="{00000000-0008-0000-0000-00005C000000}"/>
            </a:ext>
          </a:extLst>
        </xdr:cNvPr>
        <xdr:cNvSpPr/>
      </xdr:nvSpPr>
      <xdr:spPr>
        <a:xfrm>
          <a:off x="4398008" y="5825066"/>
          <a:ext cx="3196592" cy="366607"/>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l"/>
          <a:r>
            <a:rPr lang="nl-NL" sz="1100">
              <a:latin typeface="Gordita Med" pitchFamily="50" charset="0"/>
              <a:cs typeface="Gordita Med" pitchFamily="50" charset="0"/>
            </a:rPr>
            <a:t>Log formule</a:t>
          </a:r>
        </a:p>
      </xdr:txBody>
    </xdr:sp>
    <xdr:clientData/>
  </xdr:twoCellAnchor>
  <xdr:twoCellAnchor>
    <xdr:from>
      <xdr:col>4</xdr:col>
      <xdr:colOff>46140</xdr:colOff>
      <xdr:row>32</xdr:row>
      <xdr:rowOff>69426</xdr:rowOff>
    </xdr:from>
    <xdr:to>
      <xdr:col>7</xdr:col>
      <xdr:colOff>499533</xdr:colOff>
      <xdr:row>34</xdr:row>
      <xdr:rowOff>46566</xdr:rowOff>
    </xdr:to>
    <xdr:sp macro="" textlink="">
      <xdr:nvSpPr>
        <xdr:cNvPr id="93" name="Rounded Rectangle 92">
          <a:extLst>
            <a:ext uri="{FF2B5EF4-FFF2-40B4-BE49-F238E27FC236}">
              <a16:creationId xmlns:a16="http://schemas.microsoft.com/office/drawing/2014/main" xmlns="" id="{00000000-0008-0000-0000-00005D000000}"/>
            </a:ext>
          </a:extLst>
        </xdr:cNvPr>
        <xdr:cNvSpPr/>
      </xdr:nvSpPr>
      <xdr:spPr>
        <a:xfrm>
          <a:off x="4398007" y="6199293"/>
          <a:ext cx="3205059" cy="366606"/>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l"/>
          <a:r>
            <a:rPr lang="nl-NL" sz="1100">
              <a:latin typeface="Gordita Med" pitchFamily="50" charset="0"/>
              <a:cs typeface="Gordita Med" pitchFamily="50" charset="0"/>
            </a:rPr>
            <a:t>Ranks</a:t>
          </a:r>
          <a:r>
            <a:rPr lang="nl-NL" sz="1100" baseline="0">
              <a:latin typeface="Gordita Med" pitchFamily="50" charset="0"/>
              <a:cs typeface="Gordita Med" pitchFamily="50" charset="0"/>
            </a:rPr>
            <a:t> on scores in survey</a:t>
          </a:r>
          <a:endParaRPr lang="nl-NL" sz="1100">
            <a:latin typeface="Gordita Med" pitchFamily="50" charset="0"/>
            <a:cs typeface="Gordita Med" pitchFamily="50" charset="0"/>
          </a:endParaRPr>
        </a:p>
      </xdr:txBody>
    </xdr:sp>
    <xdr:clientData/>
  </xdr:twoCellAnchor>
  <xdr:twoCellAnchor>
    <xdr:from>
      <xdr:col>4</xdr:col>
      <xdr:colOff>46140</xdr:colOff>
      <xdr:row>34</xdr:row>
      <xdr:rowOff>52281</xdr:rowOff>
    </xdr:from>
    <xdr:to>
      <xdr:col>7</xdr:col>
      <xdr:colOff>499533</xdr:colOff>
      <xdr:row>36</xdr:row>
      <xdr:rowOff>29421</xdr:rowOff>
    </xdr:to>
    <xdr:sp macro="" textlink="">
      <xdr:nvSpPr>
        <xdr:cNvPr id="94" name="Rounded Rectangle 93">
          <a:extLst>
            <a:ext uri="{FF2B5EF4-FFF2-40B4-BE49-F238E27FC236}">
              <a16:creationId xmlns:a16="http://schemas.microsoft.com/office/drawing/2014/main" xmlns="" id="{00000000-0008-0000-0000-00005E000000}"/>
            </a:ext>
          </a:extLst>
        </xdr:cNvPr>
        <xdr:cNvSpPr/>
      </xdr:nvSpPr>
      <xdr:spPr>
        <a:xfrm>
          <a:off x="4398007" y="6571614"/>
          <a:ext cx="3205059" cy="366607"/>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l"/>
          <a:r>
            <a:rPr lang="nl-NL" sz="1100">
              <a:latin typeface="Gordita Med" pitchFamily="50" charset="0"/>
              <a:cs typeface="Gordita Med" pitchFamily="50" charset="0"/>
            </a:rPr>
            <a:t>Superformule</a:t>
          </a:r>
        </a:p>
      </xdr:txBody>
    </xdr:sp>
    <xdr:clientData/>
  </xdr:twoCellAnchor>
  <xdr:twoCellAnchor editAs="oneCell">
    <xdr:from>
      <xdr:col>6</xdr:col>
      <xdr:colOff>694273</xdr:colOff>
      <xdr:row>28</xdr:row>
      <xdr:rowOff>122768</xdr:rowOff>
    </xdr:from>
    <xdr:to>
      <xdr:col>7</xdr:col>
      <xdr:colOff>101605</xdr:colOff>
      <xdr:row>30</xdr:row>
      <xdr:rowOff>55033</xdr:rowOff>
    </xdr:to>
    <xdr:pic macro="[0]!Lbs_Visible">
      <xdr:nvPicPr>
        <xdr:cNvPr id="99" name="Picture 98">
          <a:extLst>
            <a:ext uri="{FF2B5EF4-FFF2-40B4-BE49-F238E27FC236}">
              <a16:creationId xmlns:a16="http://schemas.microsoft.com/office/drawing/2014/main" xmlns="" id="{00000000-0008-0000-0000-00006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883406" y="5473701"/>
          <a:ext cx="321732" cy="321732"/>
        </a:xfrm>
        <a:prstGeom prst="rect">
          <a:avLst/>
        </a:prstGeom>
      </xdr:spPr>
    </xdr:pic>
    <xdr:clientData/>
  </xdr:twoCellAnchor>
  <xdr:twoCellAnchor editAs="oneCell">
    <xdr:from>
      <xdr:col>7</xdr:col>
      <xdr:colOff>148167</xdr:colOff>
      <xdr:row>28</xdr:row>
      <xdr:rowOff>129117</xdr:rowOff>
    </xdr:from>
    <xdr:to>
      <xdr:col>7</xdr:col>
      <xdr:colOff>457201</xdr:colOff>
      <xdr:row>30</xdr:row>
      <xdr:rowOff>48684</xdr:rowOff>
    </xdr:to>
    <xdr:pic macro="[0]!Lbs_Invisible">
      <xdr:nvPicPr>
        <xdr:cNvPr id="100" name="Picture 99">
          <a:extLst>
            <a:ext uri="{FF2B5EF4-FFF2-40B4-BE49-F238E27FC236}">
              <a16:creationId xmlns:a16="http://schemas.microsoft.com/office/drawing/2014/main" xmlns="" id="{00000000-0008-0000-0000-00006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251700" y="5480050"/>
          <a:ext cx="309034" cy="309034"/>
        </a:xfrm>
        <a:prstGeom prst="rect">
          <a:avLst/>
        </a:prstGeom>
      </xdr:spPr>
    </xdr:pic>
    <xdr:clientData/>
  </xdr:twoCellAnchor>
  <xdr:twoCellAnchor editAs="oneCell">
    <xdr:from>
      <xdr:col>6</xdr:col>
      <xdr:colOff>694273</xdr:colOff>
      <xdr:row>30</xdr:row>
      <xdr:rowOff>105834</xdr:rowOff>
    </xdr:from>
    <xdr:to>
      <xdr:col>7</xdr:col>
      <xdr:colOff>101605</xdr:colOff>
      <xdr:row>32</xdr:row>
      <xdr:rowOff>38099</xdr:rowOff>
    </xdr:to>
    <xdr:pic macro="[0]!LOGf_Visible">
      <xdr:nvPicPr>
        <xdr:cNvPr id="101" name="Picture 100">
          <a:extLst>
            <a:ext uri="{FF2B5EF4-FFF2-40B4-BE49-F238E27FC236}">
              <a16:creationId xmlns:a16="http://schemas.microsoft.com/office/drawing/2014/main" xmlns="" id="{00000000-0008-0000-0000-00006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883406" y="5846234"/>
          <a:ext cx="321732" cy="321732"/>
        </a:xfrm>
        <a:prstGeom prst="rect">
          <a:avLst/>
        </a:prstGeom>
      </xdr:spPr>
    </xdr:pic>
    <xdr:clientData/>
  </xdr:twoCellAnchor>
  <xdr:twoCellAnchor editAs="oneCell">
    <xdr:from>
      <xdr:col>7</xdr:col>
      <xdr:colOff>148167</xdr:colOff>
      <xdr:row>30</xdr:row>
      <xdr:rowOff>110066</xdr:rowOff>
    </xdr:from>
    <xdr:to>
      <xdr:col>7</xdr:col>
      <xdr:colOff>457201</xdr:colOff>
      <xdr:row>32</xdr:row>
      <xdr:rowOff>29633</xdr:rowOff>
    </xdr:to>
    <xdr:pic macro="[0]!LOGf_Invisible">
      <xdr:nvPicPr>
        <xdr:cNvPr id="102" name="Picture 101">
          <a:extLst>
            <a:ext uri="{FF2B5EF4-FFF2-40B4-BE49-F238E27FC236}">
              <a16:creationId xmlns:a16="http://schemas.microsoft.com/office/drawing/2014/main" xmlns="" id="{00000000-0008-0000-0000-00006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251700" y="5850466"/>
          <a:ext cx="309034" cy="309034"/>
        </a:xfrm>
        <a:prstGeom prst="rect">
          <a:avLst/>
        </a:prstGeom>
      </xdr:spPr>
    </xdr:pic>
    <xdr:clientData/>
  </xdr:twoCellAnchor>
  <xdr:twoCellAnchor editAs="oneCell">
    <xdr:from>
      <xdr:col>6</xdr:col>
      <xdr:colOff>694273</xdr:colOff>
      <xdr:row>32</xdr:row>
      <xdr:rowOff>71968</xdr:rowOff>
    </xdr:from>
    <xdr:to>
      <xdr:col>7</xdr:col>
      <xdr:colOff>101605</xdr:colOff>
      <xdr:row>34</xdr:row>
      <xdr:rowOff>4234</xdr:rowOff>
    </xdr:to>
    <xdr:pic macro="[0]!RankonS_Visible">
      <xdr:nvPicPr>
        <xdr:cNvPr id="103" name="Picture 102">
          <a:extLst>
            <a:ext uri="{FF2B5EF4-FFF2-40B4-BE49-F238E27FC236}">
              <a16:creationId xmlns:a16="http://schemas.microsoft.com/office/drawing/2014/main" xmlns="" id="{00000000-0008-0000-0000-00006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883406" y="6201835"/>
          <a:ext cx="321732" cy="321732"/>
        </a:xfrm>
        <a:prstGeom prst="rect">
          <a:avLst/>
        </a:prstGeom>
      </xdr:spPr>
    </xdr:pic>
    <xdr:clientData/>
  </xdr:twoCellAnchor>
  <xdr:twoCellAnchor editAs="oneCell">
    <xdr:from>
      <xdr:col>7</xdr:col>
      <xdr:colOff>148167</xdr:colOff>
      <xdr:row>32</xdr:row>
      <xdr:rowOff>78317</xdr:rowOff>
    </xdr:from>
    <xdr:to>
      <xdr:col>7</xdr:col>
      <xdr:colOff>457201</xdr:colOff>
      <xdr:row>33</xdr:row>
      <xdr:rowOff>192618</xdr:rowOff>
    </xdr:to>
    <xdr:pic macro="[0]!RankonS_Invisible">
      <xdr:nvPicPr>
        <xdr:cNvPr id="104" name="Picture 103">
          <a:extLst>
            <a:ext uri="{FF2B5EF4-FFF2-40B4-BE49-F238E27FC236}">
              <a16:creationId xmlns:a16="http://schemas.microsoft.com/office/drawing/2014/main" xmlns="" id="{00000000-0008-0000-0000-00006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251700" y="6208184"/>
          <a:ext cx="309034" cy="309034"/>
        </a:xfrm>
        <a:prstGeom prst="rect">
          <a:avLst/>
        </a:prstGeom>
      </xdr:spPr>
    </xdr:pic>
    <xdr:clientData/>
  </xdr:twoCellAnchor>
  <xdr:twoCellAnchor editAs="oneCell">
    <xdr:from>
      <xdr:col>6</xdr:col>
      <xdr:colOff>694273</xdr:colOff>
      <xdr:row>34</xdr:row>
      <xdr:rowOff>55035</xdr:rowOff>
    </xdr:from>
    <xdr:to>
      <xdr:col>7</xdr:col>
      <xdr:colOff>101605</xdr:colOff>
      <xdr:row>35</xdr:row>
      <xdr:rowOff>182033</xdr:rowOff>
    </xdr:to>
    <xdr:pic macro="[0]!Super_Visible">
      <xdr:nvPicPr>
        <xdr:cNvPr id="105" name="Picture 104">
          <a:extLst>
            <a:ext uri="{FF2B5EF4-FFF2-40B4-BE49-F238E27FC236}">
              <a16:creationId xmlns:a16="http://schemas.microsoft.com/office/drawing/2014/main" xmlns="" id="{00000000-0008-0000-0000-00006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883406" y="6574368"/>
          <a:ext cx="321732" cy="321732"/>
        </a:xfrm>
        <a:prstGeom prst="rect">
          <a:avLst/>
        </a:prstGeom>
      </xdr:spPr>
    </xdr:pic>
    <xdr:clientData/>
  </xdr:twoCellAnchor>
  <xdr:twoCellAnchor editAs="oneCell">
    <xdr:from>
      <xdr:col>7</xdr:col>
      <xdr:colOff>148167</xdr:colOff>
      <xdr:row>34</xdr:row>
      <xdr:rowOff>59267</xdr:rowOff>
    </xdr:from>
    <xdr:to>
      <xdr:col>7</xdr:col>
      <xdr:colOff>457201</xdr:colOff>
      <xdr:row>35</xdr:row>
      <xdr:rowOff>173567</xdr:rowOff>
    </xdr:to>
    <xdr:pic macro="[0]!Super_Invisible">
      <xdr:nvPicPr>
        <xdr:cNvPr id="106" name="Picture 105">
          <a:extLst>
            <a:ext uri="{FF2B5EF4-FFF2-40B4-BE49-F238E27FC236}">
              <a16:creationId xmlns:a16="http://schemas.microsoft.com/office/drawing/2014/main" xmlns="" id="{00000000-0008-0000-0000-00006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251700" y="6578600"/>
          <a:ext cx="309034" cy="309034"/>
        </a:xfrm>
        <a:prstGeom prst="rect">
          <a:avLst/>
        </a:prstGeom>
      </xdr:spPr>
    </xdr:pic>
    <xdr:clientData/>
  </xdr:twoCellAnchor>
  <mc:AlternateContent xmlns:mc="http://schemas.openxmlformats.org/markup-compatibility/2006">
    <mc:Choice xmlns:a14="http://schemas.microsoft.com/office/drawing/2010/main" Requires="a14">
      <xdr:twoCellAnchor>
        <xdr:from>
          <xdr:col>12</xdr:col>
          <xdr:colOff>7620</xdr:colOff>
          <xdr:row>130</xdr:row>
          <xdr:rowOff>121920</xdr:rowOff>
        </xdr:from>
        <xdr:to>
          <xdr:col>12</xdr:col>
          <xdr:colOff>1623060</xdr:colOff>
          <xdr:row>132</xdr:row>
          <xdr:rowOff>182880</xdr:rowOff>
        </xdr:to>
        <xdr:sp macro="" textlink="">
          <xdr:nvSpPr>
            <xdr:cNvPr id="1025" name="Button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0" i="0" u="none" strike="noStrike" baseline="0">
                  <a:solidFill>
                    <a:srgbClr val="000000"/>
                  </a:solidFill>
                  <a:latin typeface="Arial"/>
                  <a:cs typeface="Arial"/>
                </a:rPr>
                <a:t>Solve N</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Negometrix">
      <a:dk1>
        <a:srgbClr val="000000"/>
      </a:dk1>
      <a:lt1>
        <a:srgbClr val="FFFFFF"/>
      </a:lt1>
      <a:dk2>
        <a:srgbClr val="054776"/>
      </a:dk2>
      <a:lt2>
        <a:srgbClr val="CCE0F3"/>
      </a:lt2>
      <a:accent1>
        <a:srgbClr val="034952"/>
      </a:accent1>
      <a:accent2>
        <a:srgbClr val="FF79B2"/>
      </a:accent2>
      <a:accent3>
        <a:srgbClr val="FFD969"/>
      </a:accent3>
      <a:accent4>
        <a:srgbClr val="00AB2F"/>
      </a:accent4>
      <a:accent5>
        <a:srgbClr val="2E8660"/>
      </a:accent5>
      <a:accent6>
        <a:srgbClr val="404A77"/>
      </a:accent6>
      <a:hlink>
        <a:srgbClr val="054776"/>
      </a:hlink>
      <a:folHlink>
        <a:srgbClr val="05477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749992370372631"/>
  </sheetPr>
  <dimension ref="A1:V310"/>
  <sheetViews>
    <sheetView tabSelected="1" zoomScale="90" zoomScaleNormal="90" workbookViewId="0">
      <selection activeCell="C9" sqref="C9:H14"/>
    </sheetView>
  </sheetViews>
  <sheetFormatPr defaultColWidth="10.90625" defaultRowHeight="15.6" x14ac:dyDescent="0.35"/>
  <cols>
    <col min="1" max="1" width="2.1796875" style="23" customWidth="1"/>
    <col min="2" max="2" width="11" style="18" customWidth="1"/>
    <col min="3" max="3" width="23.1796875" style="11" customWidth="1"/>
    <col min="4" max="4" width="15.36328125" style="11" bestFit="1" customWidth="1"/>
    <col min="5" max="5" width="10.90625" style="11"/>
    <col min="6" max="6" width="11" style="11" customWidth="1"/>
    <col min="7" max="7" width="10.90625" style="11" customWidth="1"/>
    <col min="8" max="8" width="11.54296875" style="11" customWidth="1"/>
    <col min="9" max="9" width="11" style="11" customWidth="1"/>
    <col min="10" max="10" width="10.90625" style="11"/>
    <col min="11" max="11" width="12.54296875" style="36" hidden="1" customWidth="1"/>
    <col min="12" max="12" width="1.1796875" style="20" customWidth="1"/>
    <col min="13" max="13" width="19.36328125" style="18" customWidth="1"/>
    <col min="14" max="22" width="10.90625" style="18"/>
    <col min="23" max="16384" width="10.90625" style="11"/>
  </cols>
  <sheetData>
    <row r="1" spans="1:17" s="18" customFormat="1" ht="13.8" x14ac:dyDescent="0.25">
      <c r="A1" s="1"/>
      <c r="K1" s="110" t="s">
        <v>52</v>
      </c>
      <c r="L1" s="57"/>
    </row>
    <row r="2" spans="1:17" s="18" customFormat="1" ht="13.8" x14ac:dyDescent="0.25">
      <c r="A2" s="1"/>
      <c r="K2" s="110"/>
      <c r="L2" s="57"/>
    </row>
    <row r="3" spans="1:17" s="18" customFormat="1" ht="13.8" x14ac:dyDescent="0.25">
      <c r="A3" s="1"/>
      <c r="K3" s="110"/>
      <c r="L3" s="57"/>
    </row>
    <row r="4" spans="1:17" s="18" customFormat="1" ht="13.8" x14ac:dyDescent="0.25">
      <c r="A4" s="1"/>
      <c r="K4" s="110"/>
      <c r="L4" s="57"/>
      <c r="N4" s="60" t="s">
        <v>48</v>
      </c>
      <c r="O4" s="60" t="s">
        <v>49</v>
      </c>
      <c r="P4" s="60" t="s">
        <v>50</v>
      </c>
      <c r="Q4" s="60" t="s">
        <v>51</v>
      </c>
    </row>
    <row r="5" spans="1:17" s="18" customFormat="1" ht="13.8" x14ac:dyDescent="0.25">
      <c r="A5" s="1"/>
      <c r="K5" s="110"/>
      <c r="L5" s="57"/>
      <c r="M5" s="18" t="s">
        <v>45</v>
      </c>
      <c r="N5" s="61">
        <f>E18</f>
        <v>0.8</v>
      </c>
      <c r="O5" s="61">
        <f>E19</f>
        <v>0.7</v>
      </c>
      <c r="P5" s="61">
        <f>E20</f>
        <v>0.69</v>
      </c>
      <c r="Q5" s="61">
        <f>E21</f>
        <v>0.4</v>
      </c>
    </row>
    <row r="6" spans="1:17" s="18" customFormat="1" ht="13.8" x14ac:dyDescent="0.25">
      <c r="A6" s="1"/>
      <c r="K6" s="110"/>
      <c r="L6" s="57"/>
      <c r="M6" s="18" t="s">
        <v>53</v>
      </c>
      <c r="N6" s="62">
        <f>D18</f>
        <v>1000</v>
      </c>
      <c r="O6" s="62">
        <f>D19</f>
        <v>900</v>
      </c>
      <c r="P6" s="62">
        <f>D20</f>
        <v>800</v>
      </c>
      <c r="Q6" s="62">
        <f>D21</f>
        <v>700</v>
      </c>
    </row>
    <row r="7" spans="1:17" s="18" customFormat="1" ht="15" customHeight="1" x14ac:dyDescent="0.25">
      <c r="A7" s="1"/>
      <c r="C7" s="109"/>
      <c r="D7" s="109"/>
      <c r="E7" s="109"/>
      <c r="F7" s="109"/>
      <c r="G7" s="109"/>
      <c r="H7" s="109"/>
      <c r="I7" s="19"/>
      <c r="K7" s="110"/>
      <c r="L7" s="57"/>
      <c r="M7" s="18" t="s">
        <v>9</v>
      </c>
      <c r="N7" s="62">
        <f>K44</f>
        <v>927.536231884058</v>
      </c>
      <c r="O7" s="62">
        <f>K45</f>
        <v>811.59420289855063</v>
      </c>
      <c r="P7" s="62">
        <f>K46</f>
        <v>800</v>
      </c>
      <c r="Q7" s="62">
        <f>K47</f>
        <v>463.768115942029</v>
      </c>
    </row>
    <row r="8" spans="1:17" s="18" customFormat="1" ht="15" customHeight="1" x14ac:dyDescent="0.25">
      <c r="A8" s="1"/>
      <c r="C8" s="109"/>
      <c r="D8" s="109"/>
      <c r="E8" s="109"/>
      <c r="F8" s="109"/>
      <c r="G8" s="109"/>
      <c r="H8" s="109"/>
      <c r="I8" s="19"/>
      <c r="K8" s="110"/>
      <c r="L8" s="57"/>
      <c r="M8" s="18" t="s">
        <v>16</v>
      </c>
      <c r="N8" s="62">
        <f>H55</f>
        <v>958.08383233532959</v>
      </c>
      <c r="O8" s="62">
        <f>H56</f>
        <v>814.37125748503001</v>
      </c>
      <c r="P8" s="62">
        <f>H57</f>
        <v>800</v>
      </c>
      <c r="Q8" s="62">
        <f>H58</f>
        <v>383.2335329341318</v>
      </c>
    </row>
    <row r="9" spans="1:17" s="18" customFormat="1" ht="15" customHeight="1" x14ac:dyDescent="0.25">
      <c r="A9" s="1"/>
      <c r="C9" s="108" t="s">
        <v>61</v>
      </c>
      <c r="D9" s="108"/>
      <c r="E9" s="108"/>
      <c r="F9" s="108"/>
      <c r="G9" s="108"/>
      <c r="H9" s="108"/>
      <c r="I9" s="5"/>
      <c r="K9" s="110"/>
      <c r="L9" s="57"/>
      <c r="M9" s="18" t="s">
        <v>24</v>
      </c>
      <c r="N9" s="62">
        <f>K66</f>
        <v>882.49999999999989</v>
      </c>
      <c r="O9" s="62">
        <f>K67</f>
        <v>807.49999999999989</v>
      </c>
      <c r="P9" s="62">
        <f>K68</f>
        <v>800</v>
      </c>
      <c r="Q9" s="62">
        <f>K69</f>
        <v>582.49999999999989</v>
      </c>
    </row>
    <row r="10" spans="1:17" s="18" customFormat="1" ht="15" customHeight="1" x14ac:dyDescent="0.25">
      <c r="A10" s="1"/>
      <c r="C10" s="108"/>
      <c r="D10" s="108"/>
      <c r="E10" s="108"/>
      <c r="F10" s="108"/>
      <c r="G10" s="108"/>
      <c r="H10" s="108"/>
      <c r="I10" s="5"/>
      <c r="K10" s="110"/>
      <c r="L10" s="57"/>
      <c r="M10" s="18" t="s">
        <v>30</v>
      </c>
      <c r="N10" s="62">
        <f>K77</f>
        <v>888</v>
      </c>
      <c r="O10" s="62">
        <f>K78</f>
        <v>808</v>
      </c>
      <c r="P10" s="62">
        <f>K79</f>
        <v>800</v>
      </c>
      <c r="Q10" s="62">
        <f>K80</f>
        <v>568</v>
      </c>
    </row>
    <row r="11" spans="1:17" s="18" customFormat="1" ht="15" customHeight="1" x14ac:dyDescent="0.25">
      <c r="A11" s="2"/>
      <c r="C11" s="108"/>
      <c r="D11" s="108"/>
      <c r="E11" s="108"/>
      <c r="F11" s="108"/>
      <c r="G11" s="108"/>
      <c r="H11" s="108"/>
      <c r="I11" s="5"/>
      <c r="K11" s="110"/>
      <c r="L11" s="57"/>
      <c r="M11" s="18" t="s">
        <v>46</v>
      </c>
      <c r="N11" s="62">
        <f>K88</f>
        <v>985.91549295774632</v>
      </c>
      <c r="O11" s="62">
        <f>K89</f>
        <v>813.95348837209292</v>
      </c>
      <c r="P11" s="62">
        <f>K90</f>
        <v>799.99999999999989</v>
      </c>
      <c r="Q11" s="62">
        <f>K91</f>
        <v>534.35114503816794</v>
      </c>
    </row>
    <row r="12" spans="1:17" s="18" customFormat="1" ht="15" customHeight="1" x14ac:dyDescent="0.25">
      <c r="A12" s="2"/>
      <c r="C12" s="108"/>
      <c r="D12" s="108"/>
      <c r="E12" s="108"/>
      <c r="F12" s="108"/>
      <c r="G12" s="108"/>
      <c r="H12" s="108"/>
      <c r="I12" s="5"/>
      <c r="K12" s="110"/>
      <c r="L12" s="57"/>
      <c r="M12" s="18" t="s">
        <v>47</v>
      </c>
      <c r="N12" s="62">
        <f>K99</f>
        <v>855.84819438444902</v>
      </c>
      <c r="O12" s="62">
        <f>K100</f>
        <v>771.33358111362804</v>
      </c>
      <c r="P12" s="62">
        <f>K101</f>
        <v>763.35541286568093</v>
      </c>
      <c r="Q12" s="62">
        <f>K102</f>
        <v>564.64923145548903</v>
      </c>
    </row>
    <row r="13" spans="1:17" s="18" customFormat="1" ht="15" customHeight="1" x14ac:dyDescent="0.25">
      <c r="A13" s="2"/>
      <c r="C13" s="108"/>
      <c r="D13" s="108"/>
      <c r="E13" s="108"/>
      <c r="F13" s="108"/>
      <c r="G13" s="108"/>
      <c r="H13" s="108"/>
      <c r="I13" s="5"/>
      <c r="K13" s="110"/>
      <c r="L13" s="57"/>
      <c r="M13" s="18" t="s">
        <v>37</v>
      </c>
      <c r="N13" s="62">
        <v>0</v>
      </c>
      <c r="O13" s="62">
        <v>0</v>
      </c>
      <c r="P13" s="62">
        <v>0</v>
      </c>
      <c r="Q13" s="62">
        <v>0</v>
      </c>
    </row>
    <row r="14" spans="1:17" s="18" customFormat="1" ht="15" customHeight="1" x14ac:dyDescent="0.25">
      <c r="A14" s="2"/>
      <c r="C14" s="108"/>
      <c r="D14" s="108"/>
      <c r="E14" s="108"/>
      <c r="F14" s="108"/>
      <c r="G14" s="108"/>
      <c r="H14" s="108"/>
      <c r="I14" s="5"/>
      <c r="K14" s="110"/>
      <c r="L14" s="57"/>
      <c r="M14" s="18" t="s">
        <v>38</v>
      </c>
      <c r="N14" s="62" t="e">
        <f>K122</f>
        <v>#DIV/0!</v>
      </c>
      <c r="O14" s="62" t="e">
        <f>K123</f>
        <v>#DIV/0!</v>
      </c>
      <c r="P14" s="62" t="e">
        <f>K124</f>
        <v>#DIV/0!</v>
      </c>
      <c r="Q14" s="62" t="e">
        <f>K125</f>
        <v>#DIV/0!</v>
      </c>
    </row>
    <row r="15" spans="1:17" s="18" customFormat="1" ht="15" customHeight="1" x14ac:dyDescent="0.25">
      <c r="A15" s="2"/>
      <c r="C15" s="12"/>
      <c r="D15" s="12"/>
      <c r="E15" s="12"/>
      <c r="F15" s="12"/>
      <c r="G15" s="12"/>
      <c r="H15" s="12"/>
      <c r="I15" s="5"/>
      <c r="K15" s="110"/>
      <c r="L15" s="57"/>
    </row>
    <row r="16" spans="1:17" s="18" customFormat="1" ht="15" customHeight="1" x14ac:dyDescent="0.35">
      <c r="A16" s="2"/>
      <c r="C16" s="5"/>
      <c r="D16" s="44" t="s">
        <v>0</v>
      </c>
      <c r="E16" s="44" t="s">
        <v>1</v>
      </c>
      <c r="F16" s="44"/>
      <c r="G16" s="5"/>
      <c r="H16" s="5"/>
      <c r="I16" s="5"/>
      <c r="K16" s="36"/>
      <c r="L16" s="33"/>
    </row>
    <row r="17" spans="1:16" s="18" customFormat="1" ht="15" customHeight="1" x14ac:dyDescent="0.35">
      <c r="A17" s="2"/>
      <c r="C17" s="5"/>
      <c r="D17" s="44" t="s">
        <v>6</v>
      </c>
      <c r="E17" s="44" t="s">
        <v>7</v>
      </c>
      <c r="F17" s="44"/>
      <c r="G17" s="5"/>
      <c r="H17" s="5"/>
      <c r="I17" s="5"/>
      <c r="K17" s="36"/>
      <c r="L17" s="33"/>
    </row>
    <row r="18" spans="1:16" s="18" customFormat="1" ht="15" customHeight="1" x14ac:dyDescent="0.35">
      <c r="A18" s="2"/>
      <c r="B18" s="33"/>
      <c r="C18" s="48" t="s">
        <v>2</v>
      </c>
      <c r="D18" s="30">
        <v>1000</v>
      </c>
      <c r="E18" s="65">
        <v>0.8</v>
      </c>
      <c r="F18" s="45"/>
      <c r="G18" s="43"/>
      <c r="H18" s="43"/>
      <c r="I18" s="42"/>
      <c r="J18" s="42"/>
      <c r="K18" s="36"/>
      <c r="L18" s="33"/>
      <c r="M18" s="33"/>
      <c r="N18" s="33"/>
      <c r="O18" s="33"/>
      <c r="P18" s="33"/>
    </row>
    <row r="19" spans="1:16" s="18" customFormat="1" ht="15" customHeight="1" x14ac:dyDescent="0.35">
      <c r="A19" s="2"/>
      <c r="B19" s="33"/>
      <c r="C19" s="48" t="s">
        <v>3</v>
      </c>
      <c r="D19" s="30">
        <v>900</v>
      </c>
      <c r="E19" s="65">
        <v>0.7</v>
      </c>
      <c r="F19" s="45"/>
      <c r="G19" s="43"/>
      <c r="H19" s="43"/>
      <c r="I19" s="42"/>
      <c r="J19" s="42"/>
      <c r="K19" s="36"/>
      <c r="L19" s="33"/>
      <c r="M19" s="33"/>
      <c r="N19" s="33"/>
      <c r="O19" s="33"/>
      <c r="P19" s="33"/>
    </row>
    <row r="20" spans="1:16" s="18" customFormat="1" ht="15" customHeight="1" x14ac:dyDescent="0.35">
      <c r="A20" s="2"/>
      <c r="B20" s="33"/>
      <c r="C20" s="48" t="s">
        <v>4</v>
      </c>
      <c r="D20" s="30">
        <v>800</v>
      </c>
      <c r="E20" s="65">
        <v>0.69</v>
      </c>
      <c r="F20" s="45"/>
      <c r="G20" s="43"/>
      <c r="H20" s="43"/>
      <c r="I20" s="42"/>
      <c r="J20" s="42"/>
      <c r="K20" s="36"/>
      <c r="L20" s="33"/>
      <c r="M20" s="33"/>
      <c r="N20" s="33"/>
      <c r="O20" s="33"/>
      <c r="P20" s="33"/>
    </row>
    <row r="21" spans="1:16" s="18" customFormat="1" ht="15" customHeight="1" x14ac:dyDescent="0.35">
      <c r="A21" s="2"/>
      <c r="B21" s="33"/>
      <c r="C21" s="49" t="s">
        <v>5</v>
      </c>
      <c r="D21" s="30">
        <v>700</v>
      </c>
      <c r="E21" s="65">
        <v>0.4</v>
      </c>
      <c r="F21" s="45"/>
      <c r="G21" s="43"/>
      <c r="H21" s="43"/>
      <c r="I21" s="42"/>
      <c r="J21" s="42"/>
      <c r="K21" s="36"/>
      <c r="L21" s="33"/>
      <c r="M21" s="33"/>
      <c r="N21" s="33"/>
      <c r="O21" s="33"/>
      <c r="P21" s="33"/>
    </row>
    <row r="22" spans="1:16" s="18" customFormat="1" x14ac:dyDescent="0.35">
      <c r="A22" s="2"/>
      <c r="B22" s="33"/>
      <c r="C22" s="33"/>
      <c r="D22" s="33"/>
      <c r="E22" s="33"/>
      <c r="F22" s="33"/>
      <c r="G22" s="33"/>
      <c r="H22" s="33"/>
      <c r="I22" s="33"/>
      <c r="J22" s="33"/>
      <c r="K22" s="36"/>
      <c r="L22" s="33"/>
      <c r="M22" s="33"/>
      <c r="N22" s="33"/>
      <c r="O22" s="33"/>
      <c r="P22" s="33"/>
    </row>
    <row r="23" spans="1:16" s="18" customFormat="1" x14ac:dyDescent="0.35">
      <c r="A23" s="2"/>
      <c r="B23" s="33"/>
      <c r="D23" s="46" t="s">
        <v>0</v>
      </c>
      <c r="E23" s="46" t="s">
        <v>1</v>
      </c>
      <c r="F23" s="33"/>
      <c r="G23" s="33"/>
      <c r="H23" s="33"/>
      <c r="I23" s="33"/>
      <c r="J23" s="33"/>
      <c r="K23" s="36"/>
      <c r="L23" s="33"/>
      <c r="M23" s="33"/>
      <c r="N23" s="33"/>
      <c r="O23" s="33"/>
      <c r="P23" s="33"/>
    </row>
    <row r="24" spans="1:16" s="18" customFormat="1" x14ac:dyDescent="0.35">
      <c r="A24" s="2"/>
      <c r="B24" s="33"/>
      <c r="C24" s="33" t="s">
        <v>8</v>
      </c>
      <c r="D24" s="66">
        <v>0.4</v>
      </c>
      <c r="E24" s="63">
        <f>100%-D24</f>
        <v>0.6</v>
      </c>
      <c r="F24" s="33"/>
      <c r="G24" s="33"/>
      <c r="H24" s="33"/>
      <c r="I24" s="33"/>
      <c r="J24" s="33"/>
      <c r="K24" s="36"/>
      <c r="L24" s="33"/>
      <c r="M24" s="33"/>
      <c r="N24" s="33"/>
      <c r="O24" s="33"/>
      <c r="P24" s="33"/>
    </row>
    <row r="25" spans="1:16" s="18" customFormat="1" x14ac:dyDescent="0.35">
      <c r="A25" s="2"/>
      <c r="B25" s="33"/>
      <c r="C25" s="33"/>
      <c r="D25" s="33"/>
      <c r="E25" s="33"/>
      <c r="F25" s="33"/>
      <c r="G25" s="33"/>
      <c r="H25" s="33"/>
      <c r="I25" s="33"/>
      <c r="J25" s="33"/>
      <c r="K25" s="36"/>
      <c r="L25" s="33"/>
      <c r="M25" s="33"/>
      <c r="N25" s="33"/>
      <c r="O25" s="33"/>
      <c r="P25" s="33"/>
    </row>
    <row r="26" spans="1:16" s="18" customFormat="1" x14ac:dyDescent="0.35">
      <c r="A26" s="2"/>
      <c r="B26" s="33"/>
      <c r="C26" s="33" t="s">
        <v>21</v>
      </c>
      <c r="D26" s="47">
        <f>MAX(E18:E21)</f>
        <v>0.8</v>
      </c>
      <c r="E26" s="33"/>
      <c r="F26" s="33"/>
      <c r="G26" s="33"/>
      <c r="H26" s="33"/>
      <c r="I26" s="33"/>
      <c r="J26" s="33"/>
      <c r="K26" s="36"/>
      <c r="L26" s="33"/>
      <c r="M26" s="33"/>
      <c r="N26" s="33"/>
      <c r="O26" s="33"/>
      <c r="P26" s="33"/>
    </row>
    <row r="27" spans="1:16" s="18" customFormat="1" x14ac:dyDescent="0.35">
      <c r="A27" s="2"/>
      <c r="B27" s="33"/>
      <c r="C27" s="33" t="s">
        <v>22</v>
      </c>
      <c r="D27" s="64">
        <f>MIN(D18:D21)</f>
        <v>700</v>
      </c>
      <c r="E27" s="33"/>
      <c r="F27" s="33"/>
      <c r="G27" s="33"/>
      <c r="H27" s="33"/>
      <c r="I27" s="33"/>
      <c r="J27" s="33"/>
      <c r="K27" s="36"/>
      <c r="L27" s="33"/>
      <c r="M27" s="33"/>
      <c r="N27" s="33"/>
      <c r="O27" s="33"/>
      <c r="P27" s="33"/>
    </row>
    <row r="28" spans="1:16" s="18" customFormat="1" x14ac:dyDescent="0.35">
      <c r="A28" s="2"/>
      <c r="B28" s="33"/>
      <c r="C28" s="44"/>
      <c r="D28" s="44"/>
      <c r="E28" s="44"/>
      <c r="F28" s="44"/>
      <c r="G28" s="44"/>
      <c r="H28" s="33"/>
      <c r="I28" s="33"/>
      <c r="J28" s="33"/>
      <c r="K28" s="36"/>
      <c r="L28" s="33"/>
      <c r="M28" s="33"/>
      <c r="N28" s="33"/>
      <c r="O28" s="33"/>
      <c r="P28" s="33"/>
    </row>
    <row r="29" spans="1:16" s="18" customFormat="1" x14ac:dyDescent="0.35">
      <c r="A29" s="2"/>
      <c r="B29" s="33"/>
      <c r="C29" s="53"/>
      <c r="D29" s="44"/>
      <c r="E29" s="44"/>
      <c r="F29" s="44"/>
      <c r="G29" s="44"/>
      <c r="H29" s="33"/>
      <c r="I29" s="33"/>
      <c r="J29" s="33"/>
      <c r="K29" s="36"/>
      <c r="L29" s="33"/>
      <c r="M29" s="33"/>
      <c r="N29" s="33"/>
      <c r="O29" s="33"/>
      <c r="P29" s="33"/>
    </row>
    <row r="30" spans="1:16" s="18" customFormat="1" x14ac:dyDescent="0.35">
      <c r="A30" s="2"/>
      <c r="B30" s="33"/>
      <c r="C30" s="35"/>
      <c r="D30" s="44"/>
      <c r="E30" s="44"/>
      <c r="F30" s="53"/>
      <c r="G30" s="53"/>
      <c r="H30" s="33"/>
      <c r="I30" s="33"/>
      <c r="J30" s="33"/>
      <c r="K30" s="36"/>
      <c r="L30" s="33"/>
      <c r="M30" s="33"/>
      <c r="N30" s="33"/>
      <c r="O30" s="33"/>
      <c r="P30" s="33"/>
    </row>
    <row r="31" spans="1:16" s="18" customFormat="1" x14ac:dyDescent="0.35">
      <c r="A31" s="2"/>
      <c r="B31" s="33"/>
      <c r="C31" s="54"/>
      <c r="D31" s="46"/>
      <c r="E31" s="44"/>
      <c r="F31" s="51"/>
      <c r="G31" s="53"/>
      <c r="H31" s="33"/>
      <c r="I31" s="33"/>
      <c r="J31" s="33"/>
      <c r="K31" s="36"/>
      <c r="L31" s="33"/>
      <c r="M31" s="33"/>
      <c r="N31" s="33"/>
      <c r="O31" s="33"/>
      <c r="P31" s="33"/>
    </row>
    <row r="32" spans="1:16" s="18" customFormat="1" x14ac:dyDescent="0.35">
      <c r="A32" s="3"/>
      <c r="B32" s="33"/>
      <c r="C32" s="53"/>
      <c r="D32" s="44"/>
      <c r="E32" s="44"/>
      <c r="F32" s="44"/>
      <c r="G32" s="53"/>
      <c r="H32" s="33"/>
      <c r="I32" s="33"/>
      <c r="J32" s="33"/>
      <c r="K32" s="36"/>
      <c r="L32" s="33"/>
      <c r="M32" s="33"/>
      <c r="N32" s="33"/>
      <c r="O32" s="33"/>
      <c r="P32" s="33"/>
    </row>
    <row r="33" spans="1:22" s="18" customFormat="1" x14ac:dyDescent="0.35">
      <c r="A33" s="3"/>
      <c r="B33" s="33"/>
      <c r="C33" s="53"/>
      <c r="D33" s="44"/>
      <c r="E33" s="44"/>
      <c r="F33" s="44"/>
      <c r="G33" s="53"/>
      <c r="H33" s="33"/>
      <c r="I33" s="33"/>
      <c r="J33" s="33"/>
      <c r="K33" s="36"/>
      <c r="L33" s="33"/>
      <c r="M33" s="33"/>
      <c r="N33" s="33"/>
      <c r="O33" s="33"/>
      <c r="P33" s="33"/>
    </row>
    <row r="34" spans="1:22" s="18" customFormat="1" x14ac:dyDescent="0.35">
      <c r="A34" s="3"/>
      <c r="B34" s="33"/>
      <c r="C34" s="53"/>
      <c r="D34" s="44"/>
      <c r="E34" s="44"/>
      <c r="F34" s="44"/>
      <c r="G34" s="53"/>
      <c r="H34" s="33"/>
      <c r="I34" s="33"/>
      <c r="J34" s="33"/>
      <c r="K34" s="36"/>
      <c r="L34" s="33"/>
      <c r="M34" s="33"/>
      <c r="N34" s="33"/>
      <c r="O34" s="33"/>
      <c r="P34" s="33"/>
    </row>
    <row r="35" spans="1:22" s="18" customFormat="1" x14ac:dyDescent="0.35">
      <c r="A35" s="3"/>
      <c r="B35" s="33"/>
      <c r="C35" s="53"/>
      <c r="D35" s="44"/>
      <c r="E35" s="44"/>
      <c r="F35" s="44"/>
      <c r="G35" s="53"/>
      <c r="H35" s="33"/>
      <c r="I35" s="33"/>
      <c r="J35" s="33"/>
      <c r="K35" s="36"/>
      <c r="L35" s="33"/>
      <c r="M35" s="33"/>
      <c r="N35" s="33"/>
      <c r="O35" s="33"/>
      <c r="P35" s="33"/>
    </row>
    <row r="36" spans="1:22" s="18" customFormat="1" x14ac:dyDescent="0.35">
      <c r="A36" s="3"/>
      <c r="B36" s="33"/>
      <c r="C36" s="53"/>
      <c r="D36" s="44"/>
      <c r="E36" s="44"/>
      <c r="F36" s="44"/>
      <c r="G36" s="53"/>
      <c r="H36" s="33"/>
      <c r="I36" s="33"/>
      <c r="J36" s="33"/>
      <c r="K36" s="36"/>
      <c r="L36" s="33"/>
      <c r="M36" s="33"/>
      <c r="N36" s="33"/>
      <c r="O36" s="33"/>
      <c r="P36" s="33"/>
    </row>
    <row r="37" spans="1:22" s="18" customFormat="1" x14ac:dyDescent="0.35">
      <c r="A37" s="3"/>
      <c r="B37" s="50"/>
      <c r="C37" s="34"/>
      <c r="D37" s="34"/>
      <c r="E37" s="34"/>
      <c r="F37" s="34"/>
      <c r="G37" s="34"/>
      <c r="H37" s="34"/>
      <c r="I37" s="34"/>
      <c r="J37" s="34"/>
      <c r="K37" s="37"/>
      <c r="L37" s="34"/>
      <c r="M37" s="34"/>
      <c r="N37" s="34"/>
      <c r="O37" s="34"/>
      <c r="P37" s="34"/>
      <c r="Q37" s="58"/>
      <c r="R37" s="58"/>
      <c r="S37" s="58"/>
      <c r="T37" s="58"/>
      <c r="U37" s="58"/>
      <c r="V37" s="58"/>
    </row>
    <row r="38" spans="1:22" s="18" customFormat="1" x14ac:dyDescent="0.35">
      <c r="A38" s="3"/>
      <c r="B38" s="33"/>
      <c r="C38" s="33"/>
      <c r="D38" s="33"/>
      <c r="E38" s="33"/>
      <c r="F38" s="33"/>
      <c r="G38" s="33"/>
      <c r="H38" s="33"/>
      <c r="I38" s="33"/>
      <c r="J38" s="33"/>
      <c r="K38" s="36"/>
      <c r="L38" s="33"/>
      <c r="M38" s="33"/>
      <c r="N38" s="33"/>
      <c r="O38" s="33"/>
      <c r="P38" s="33"/>
    </row>
    <row r="39" spans="1:22" x14ac:dyDescent="0.35">
      <c r="A39" s="3"/>
      <c r="B39" s="33"/>
      <c r="C39" s="73" t="s">
        <v>10</v>
      </c>
      <c r="D39" s="26"/>
      <c r="E39" s="7"/>
      <c r="F39" s="33" t="s">
        <v>15</v>
      </c>
      <c r="G39" s="32">
        <v>1000</v>
      </c>
      <c r="H39" s="33"/>
      <c r="I39" s="33"/>
      <c r="J39" s="33"/>
      <c r="L39" s="33"/>
      <c r="M39" s="33"/>
      <c r="N39" s="33"/>
      <c r="O39" s="33"/>
      <c r="P39" s="33"/>
    </row>
    <row r="40" spans="1:22" s="18" customFormat="1" x14ac:dyDescent="0.35">
      <c r="A40" s="3"/>
      <c r="B40" s="33"/>
      <c r="C40" s="35"/>
      <c r="D40" s="35"/>
      <c r="E40" s="33"/>
      <c r="H40" s="33"/>
      <c r="I40" s="33"/>
      <c r="J40" s="33"/>
      <c r="K40" s="36"/>
      <c r="L40" s="33"/>
      <c r="M40" s="33"/>
      <c r="N40" s="33"/>
      <c r="O40" s="33"/>
      <c r="P40" s="33"/>
    </row>
    <row r="41" spans="1:22" s="18" customFormat="1" x14ac:dyDescent="0.35">
      <c r="A41" s="3"/>
      <c r="B41" s="33"/>
      <c r="C41" s="33"/>
      <c r="D41" s="33"/>
      <c r="E41" s="33"/>
      <c r="F41" s="33"/>
      <c r="G41" s="33"/>
      <c r="H41" s="33"/>
      <c r="I41" s="33"/>
      <c r="J41" s="33"/>
      <c r="K41" s="36"/>
      <c r="L41" s="33"/>
      <c r="M41" s="33"/>
      <c r="N41" s="33"/>
      <c r="O41" s="33"/>
      <c r="P41" s="33"/>
    </row>
    <row r="42" spans="1:22" s="18" customFormat="1" x14ac:dyDescent="0.35">
      <c r="A42" s="3"/>
      <c r="B42" s="33"/>
      <c r="C42" s="5"/>
      <c r="D42" s="44" t="s">
        <v>0</v>
      </c>
      <c r="E42" s="44" t="s">
        <v>1</v>
      </c>
      <c r="F42" s="33"/>
      <c r="G42" s="33" t="s">
        <v>11</v>
      </c>
      <c r="H42" s="33" t="s">
        <v>13</v>
      </c>
      <c r="I42" s="33" t="s">
        <v>12</v>
      </c>
      <c r="J42" s="33"/>
      <c r="K42" s="36" t="s">
        <v>19</v>
      </c>
      <c r="L42" s="33"/>
      <c r="M42" s="33"/>
      <c r="N42" s="33"/>
      <c r="O42" s="33"/>
      <c r="P42" s="33"/>
    </row>
    <row r="43" spans="1:22" s="18" customFormat="1" x14ac:dyDescent="0.35">
      <c r="A43" s="3"/>
      <c r="B43" s="33"/>
      <c r="C43" s="5"/>
      <c r="D43" s="44" t="s">
        <v>6</v>
      </c>
      <c r="E43" s="44" t="s">
        <v>7</v>
      </c>
      <c r="F43" s="33"/>
      <c r="G43" s="33"/>
      <c r="H43" s="33" t="s">
        <v>14</v>
      </c>
      <c r="I43" s="33"/>
      <c r="J43" s="33"/>
      <c r="K43" s="36"/>
      <c r="L43" s="33"/>
      <c r="M43" s="33"/>
      <c r="N43" s="33"/>
      <c r="O43" s="33"/>
      <c r="P43" s="33"/>
    </row>
    <row r="44" spans="1:22" x14ac:dyDescent="0.35">
      <c r="A44" s="21"/>
      <c r="B44" s="33"/>
      <c r="C44" s="8" t="s">
        <v>2</v>
      </c>
      <c r="D44" s="14">
        <f t="shared" ref="D44:E47" si="0">D18</f>
        <v>1000</v>
      </c>
      <c r="E44" s="13">
        <f t="shared" si="0"/>
        <v>0.8</v>
      </c>
      <c r="F44" s="33"/>
      <c r="G44" s="17">
        <f>E44/D44</f>
        <v>8.0000000000000004E-4</v>
      </c>
      <c r="H44" s="17">
        <f>G44*$G$39</f>
        <v>0.8</v>
      </c>
      <c r="I44" s="8">
        <f>RANK(H44,$H$44:$H$47)</f>
        <v>2</v>
      </c>
      <c r="J44" s="33"/>
      <c r="K44" s="41">
        <f>E44/(MAX($G$44:$G$47))</f>
        <v>927.536231884058</v>
      </c>
      <c r="L44" s="69"/>
      <c r="M44" s="33"/>
      <c r="N44" s="33"/>
      <c r="O44" s="33"/>
      <c r="P44" s="33"/>
    </row>
    <row r="45" spans="1:22" x14ac:dyDescent="0.35">
      <c r="A45" s="22"/>
      <c r="B45" s="33"/>
      <c r="C45" s="8" t="s">
        <v>3</v>
      </c>
      <c r="D45" s="14">
        <f t="shared" si="0"/>
        <v>900</v>
      </c>
      <c r="E45" s="13">
        <f t="shared" si="0"/>
        <v>0.7</v>
      </c>
      <c r="F45" s="33"/>
      <c r="G45" s="17">
        <f t="shared" ref="G45:G47" si="1">E45/D45</f>
        <v>7.7777777777777773E-4</v>
      </c>
      <c r="H45" s="17">
        <f>G45*$G$39</f>
        <v>0.77777777777777768</v>
      </c>
      <c r="I45" s="8">
        <f t="shared" ref="I45:I47" si="2">RANK(H45,$H$44:$H$47)</f>
        <v>3</v>
      </c>
      <c r="J45" s="33"/>
      <c r="K45" s="41">
        <f>E45/(MAX($G$44:$G$47))</f>
        <v>811.59420289855063</v>
      </c>
      <c r="L45" s="69"/>
      <c r="M45" s="33"/>
      <c r="N45" s="33"/>
      <c r="O45" s="33"/>
      <c r="P45" s="33"/>
    </row>
    <row r="46" spans="1:22" x14ac:dyDescent="0.35">
      <c r="A46" s="22"/>
      <c r="B46" s="33"/>
      <c r="C46" s="8" t="s">
        <v>4</v>
      </c>
      <c r="D46" s="14">
        <f t="shared" si="0"/>
        <v>800</v>
      </c>
      <c r="E46" s="13">
        <f t="shared" si="0"/>
        <v>0.69</v>
      </c>
      <c r="F46" s="33"/>
      <c r="G46" s="17">
        <f t="shared" si="1"/>
        <v>8.6249999999999999E-4</v>
      </c>
      <c r="H46" s="17">
        <f>G46*$G$39</f>
        <v>0.86249999999999993</v>
      </c>
      <c r="I46" s="8">
        <f t="shared" si="2"/>
        <v>1</v>
      </c>
      <c r="J46" s="33"/>
      <c r="K46" s="41">
        <f>E46/(MAX($G$44:$G$47))</f>
        <v>800</v>
      </c>
      <c r="L46" s="69"/>
      <c r="M46" s="33"/>
      <c r="N46" s="33"/>
      <c r="O46" s="33"/>
      <c r="P46" s="33"/>
    </row>
    <row r="47" spans="1:22" x14ac:dyDescent="0.35">
      <c r="A47" s="22"/>
      <c r="B47" s="33"/>
      <c r="C47" s="10" t="s">
        <v>5</v>
      </c>
      <c r="D47" s="14">
        <f t="shared" si="0"/>
        <v>700</v>
      </c>
      <c r="E47" s="13">
        <f t="shared" si="0"/>
        <v>0.4</v>
      </c>
      <c r="F47" s="33"/>
      <c r="G47" s="17">
        <f t="shared" si="1"/>
        <v>5.7142857142857147E-4</v>
      </c>
      <c r="H47" s="17">
        <f>G47*$G$39</f>
        <v>0.57142857142857151</v>
      </c>
      <c r="I47" s="8">
        <f t="shared" si="2"/>
        <v>4</v>
      </c>
      <c r="J47" s="33"/>
      <c r="K47" s="41">
        <f>E47/(MAX($G$44:$G$47))</f>
        <v>463.768115942029</v>
      </c>
      <c r="L47" s="69"/>
      <c r="M47" s="33"/>
      <c r="N47" s="33"/>
      <c r="O47" s="33"/>
      <c r="P47" s="33"/>
    </row>
    <row r="48" spans="1:22" s="18" customFormat="1" x14ac:dyDescent="0.35">
      <c r="A48" s="4"/>
      <c r="B48" s="33"/>
      <c r="C48" s="33"/>
      <c r="D48" s="33"/>
      <c r="E48" s="33"/>
      <c r="F48" s="33"/>
      <c r="G48" s="33"/>
      <c r="H48" s="33"/>
      <c r="I48" s="33"/>
      <c r="J48" s="33"/>
      <c r="K48" s="36"/>
      <c r="L48" s="33"/>
      <c r="M48" s="33"/>
      <c r="N48" s="33"/>
      <c r="O48" s="33"/>
      <c r="P48" s="33"/>
    </row>
    <row r="49" spans="1:16" s="18" customFormat="1" x14ac:dyDescent="0.35">
      <c r="A49" s="4"/>
      <c r="B49" s="33"/>
      <c r="C49" s="33"/>
      <c r="D49" s="33"/>
      <c r="E49" s="33"/>
      <c r="F49" s="33"/>
      <c r="G49" s="33"/>
      <c r="H49" s="33"/>
      <c r="I49" s="33"/>
      <c r="J49" s="33"/>
      <c r="K49" s="36"/>
      <c r="L49" s="33"/>
      <c r="M49" s="33"/>
      <c r="N49" s="33"/>
      <c r="O49" s="33"/>
      <c r="P49" s="33"/>
    </row>
    <row r="50" spans="1:16" x14ac:dyDescent="0.35">
      <c r="A50" s="4"/>
      <c r="B50" s="33"/>
      <c r="C50" s="27" t="s">
        <v>16</v>
      </c>
      <c r="D50" s="26"/>
      <c r="E50" s="7"/>
      <c r="F50" s="67" t="s">
        <v>17</v>
      </c>
      <c r="G50" s="16">
        <f>E24/D24</f>
        <v>1.4999999999999998</v>
      </c>
      <c r="H50" s="33"/>
      <c r="I50" s="33"/>
      <c r="J50" s="33"/>
      <c r="L50" s="33"/>
      <c r="M50" s="33"/>
      <c r="N50" s="33"/>
      <c r="O50" s="33"/>
      <c r="P50" s="33"/>
    </row>
    <row r="51" spans="1:16" s="18" customFormat="1" x14ac:dyDescent="0.35">
      <c r="A51" s="4"/>
      <c r="B51" s="33"/>
      <c r="C51" s="33"/>
      <c r="D51" s="33"/>
      <c r="E51" s="33"/>
      <c r="F51" s="67" t="s">
        <v>23</v>
      </c>
      <c r="G51" s="104">
        <f>MAX(G55:G58)</f>
        <v>0.73062499999999986</v>
      </c>
      <c r="H51" s="33"/>
      <c r="I51" s="33"/>
      <c r="J51" s="33"/>
      <c r="K51" s="36"/>
      <c r="L51" s="33"/>
      <c r="M51" s="33"/>
      <c r="N51" s="33"/>
      <c r="O51" s="33"/>
      <c r="P51" s="33"/>
    </row>
    <row r="52" spans="1:16" s="18" customFormat="1" x14ac:dyDescent="0.35">
      <c r="A52" s="4"/>
      <c r="B52" s="33"/>
      <c r="C52" s="33"/>
      <c r="D52" s="33"/>
      <c r="E52" s="33"/>
      <c r="F52" s="33"/>
      <c r="G52" s="33"/>
      <c r="H52" s="33"/>
      <c r="I52" s="33"/>
      <c r="J52" s="33"/>
      <c r="K52" s="36"/>
      <c r="L52" s="33"/>
      <c r="M52" s="33"/>
      <c r="N52" s="33"/>
      <c r="O52" s="33"/>
      <c r="P52" s="33"/>
    </row>
    <row r="53" spans="1:16" s="18" customFormat="1" x14ac:dyDescent="0.35">
      <c r="A53" s="4"/>
      <c r="B53" s="33"/>
      <c r="C53" s="5"/>
      <c r="D53" s="44" t="s">
        <v>0</v>
      </c>
      <c r="E53" s="44" t="s">
        <v>1</v>
      </c>
      <c r="F53" s="33"/>
      <c r="G53" s="33" t="s">
        <v>18</v>
      </c>
      <c r="H53" s="33" t="s">
        <v>19</v>
      </c>
      <c r="I53" s="33" t="s">
        <v>20</v>
      </c>
      <c r="J53" s="33" t="s">
        <v>12</v>
      </c>
      <c r="K53" s="38"/>
      <c r="L53" s="35"/>
      <c r="M53" s="33"/>
      <c r="N53" s="33"/>
      <c r="O53" s="33"/>
      <c r="P53" s="33"/>
    </row>
    <row r="54" spans="1:16" s="18" customFormat="1" x14ac:dyDescent="0.35">
      <c r="A54" s="4"/>
      <c r="B54" s="33"/>
      <c r="C54" s="5"/>
      <c r="D54" s="44" t="s">
        <v>6</v>
      </c>
      <c r="E54" s="44" t="s">
        <v>7</v>
      </c>
      <c r="F54" s="33"/>
      <c r="G54" s="33"/>
      <c r="H54" s="33"/>
      <c r="I54" s="33"/>
      <c r="J54" s="33"/>
      <c r="K54" s="38"/>
      <c r="L54" s="35"/>
      <c r="M54" s="33"/>
      <c r="N54" s="33"/>
      <c r="O54" s="33"/>
      <c r="P54" s="33"/>
    </row>
    <row r="55" spans="1:16" x14ac:dyDescent="0.35">
      <c r="A55" s="4"/>
      <c r="B55" s="33"/>
      <c r="C55" s="8" t="s">
        <v>2</v>
      </c>
      <c r="D55" s="14">
        <f>D18</f>
        <v>1000</v>
      </c>
      <c r="E55" s="13">
        <f>E18</f>
        <v>0.8</v>
      </c>
      <c r="F55" s="33"/>
      <c r="G55" s="103">
        <f>((1-($D$26-E55)*$G$50)/D55)*$D$27</f>
        <v>0.70000000000000007</v>
      </c>
      <c r="H55" s="25">
        <f>(G55/$G$51)*D55</f>
        <v>958.08383233532959</v>
      </c>
      <c r="I55" s="25">
        <f>D55-H55</f>
        <v>41.916167664670411</v>
      </c>
      <c r="J55" s="8">
        <f>RANK(I55,$I$55:$I$58,1)</f>
        <v>2</v>
      </c>
      <c r="K55" s="39"/>
      <c r="L55" s="35"/>
      <c r="M55" s="70"/>
      <c r="O55" s="33"/>
      <c r="P55" s="33"/>
    </row>
    <row r="56" spans="1:16" x14ac:dyDescent="0.35">
      <c r="A56" s="4"/>
      <c r="B56" s="33"/>
      <c r="C56" s="8" t="s">
        <v>3</v>
      </c>
      <c r="D56" s="14">
        <f t="shared" ref="D56:D58" si="3">D19</f>
        <v>900</v>
      </c>
      <c r="E56" s="13">
        <f t="shared" ref="E56:E58" si="4">E19</f>
        <v>0.7</v>
      </c>
      <c r="F56" s="33"/>
      <c r="G56" s="103">
        <f>((1-($D$26-E56)*$G$50)/D56)*$D$27</f>
        <v>0.66111111111111098</v>
      </c>
      <c r="H56" s="25">
        <f>(G56/$G$51)*D56</f>
        <v>814.37125748503001</v>
      </c>
      <c r="I56" s="25">
        <f t="shared" ref="I56:I58" si="5">D56-H56</f>
        <v>85.628742514969986</v>
      </c>
      <c r="J56" s="8">
        <f t="shared" ref="J56:J58" si="6">RANK(I56,$I$55:$I$58,1)</f>
        <v>3</v>
      </c>
      <c r="K56" s="39"/>
      <c r="L56" s="35"/>
      <c r="M56" s="68"/>
      <c r="N56" s="33"/>
      <c r="O56" s="33"/>
      <c r="P56" s="33"/>
    </row>
    <row r="57" spans="1:16" x14ac:dyDescent="0.35">
      <c r="A57" s="4"/>
      <c r="B57" s="33"/>
      <c r="C57" s="8" t="s">
        <v>4</v>
      </c>
      <c r="D57" s="14">
        <f t="shared" si="3"/>
        <v>800</v>
      </c>
      <c r="E57" s="13">
        <f t="shared" si="4"/>
        <v>0.69</v>
      </c>
      <c r="F57" s="7"/>
      <c r="G57" s="103">
        <f>((1-($D$26-E57)*$G$50)/D57)*$D$27</f>
        <v>0.73062499999999986</v>
      </c>
      <c r="H57" s="25">
        <f>(G57/$G$51)*D57</f>
        <v>800</v>
      </c>
      <c r="I57" s="25">
        <f t="shared" si="5"/>
        <v>0</v>
      </c>
      <c r="J57" s="8">
        <f t="shared" si="6"/>
        <v>1</v>
      </c>
      <c r="K57" s="39"/>
      <c r="L57" s="35"/>
      <c r="M57" s="33"/>
      <c r="N57" s="33"/>
      <c r="O57" s="33"/>
      <c r="P57" s="33"/>
    </row>
    <row r="58" spans="1:16" x14ac:dyDescent="0.35">
      <c r="A58" s="4"/>
      <c r="B58" s="33"/>
      <c r="C58" s="10" t="s">
        <v>5</v>
      </c>
      <c r="D58" s="14">
        <f t="shared" si="3"/>
        <v>700</v>
      </c>
      <c r="E58" s="13">
        <f t="shared" si="4"/>
        <v>0.4</v>
      </c>
      <c r="F58" s="33"/>
      <c r="G58" s="103">
        <f>((1-($D$26-E58)*$G$50)/D58)*$D$27</f>
        <v>0.4</v>
      </c>
      <c r="H58" s="25">
        <f>(G58/$G$51)*D58</f>
        <v>383.2335329341318</v>
      </c>
      <c r="I58" s="25">
        <f t="shared" si="5"/>
        <v>316.7664670658682</v>
      </c>
      <c r="J58" s="8">
        <f t="shared" si="6"/>
        <v>4</v>
      </c>
      <c r="K58" s="39"/>
      <c r="L58" s="35"/>
      <c r="M58" s="33"/>
      <c r="N58" s="33"/>
      <c r="O58" s="33"/>
      <c r="P58" s="33"/>
    </row>
    <row r="59" spans="1:16" s="18" customFormat="1" x14ac:dyDescent="0.35">
      <c r="A59" s="4"/>
      <c r="B59" s="33"/>
      <c r="C59" s="33"/>
      <c r="D59" s="33"/>
      <c r="E59" s="33"/>
      <c r="F59" s="33"/>
      <c r="G59" s="33"/>
      <c r="H59" s="33"/>
      <c r="I59" s="33"/>
      <c r="J59" s="33"/>
      <c r="K59" s="36"/>
      <c r="L59" s="33"/>
      <c r="M59" s="33"/>
      <c r="N59" s="33"/>
      <c r="O59" s="33"/>
      <c r="P59" s="33"/>
    </row>
    <row r="60" spans="1:16" s="18" customFormat="1" x14ac:dyDescent="0.35">
      <c r="A60" s="4"/>
      <c r="B60" s="33"/>
      <c r="C60" s="33"/>
      <c r="D60" s="33"/>
      <c r="E60" s="33"/>
      <c r="F60" s="33"/>
      <c r="G60" s="33"/>
      <c r="H60" s="33"/>
      <c r="I60" s="33"/>
      <c r="J60" s="33"/>
      <c r="K60" s="36"/>
      <c r="L60" s="33"/>
      <c r="M60" s="33"/>
      <c r="N60" s="33"/>
      <c r="O60" s="33"/>
      <c r="P60" s="33"/>
    </row>
    <row r="61" spans="1:16" x14ac:dyDescent="0.35">
      <c r="A61" s="4"/>
      <c r="B61" s="33"/>
      <c r="C61" s="27" t="s">
        <v>24</v>
      </c>
      <c r="D61" s="26"/>
      <c r="E61" s="33"/>
      <c r="F61" s="67" t="s">
        <v>25</v>
      </c>
      <c r="G61" s="55">
        <v>500</v>
      </c>
      <c r="H61" s="33"/>
      <c r="I61" s="33"/>
      <c r="J61" s="33"/>
      <c r="L61" s="33"/>
      <c r="M61" s="33"/>
      <c r="N61" s="33"/>
      <c r="O61" s="33"/>
      <c r="P61" s="33"/>
    </row>
    <row r="62" spans="1:16" x14ac:dyDescent="0.35">
      <c r="A62" s="4"/>
      <c r="B62" s="33"/>
      <c r="C62" s="7"/>
      <c r="D62" s="33"/>
      <c r="E62" s="33"/>
      <c r="F62" s="67" t="s">
        <v>26</v>
      </c>
      <c r="G62" s="56">
        <v>1000</v>
      </c>
      <c r="H62" s="33"/>
      <c r="I62" s="33"/>
      <c r="J62" s="33"/>
      <c r="L62" s="33"/>
      <c r="M62" s="33"/>
      <c r="N62" s="33"/>
      <c r="O62" s="33"/>
      <c r="P62" s="33"/>
    </row>
    <row r="63" spans="1:16" s="18" customFormat="1" x14ac:dyDescent="0.35">
      <c r="A63" s="4"/>
      <c r="B63" s="33"/>
      <c r="C63" s="33"/>
      <c r="D63" s="33"/>
      <c r="E63" s="33"/>
      <c r="F63" s="33"/>
      <c r="G63" s="33"/>
      <c r="H63" s="33"/>
      <c r="I63" s="33"/>
      <c r="J63" s="33"/>
      <c r="K63" s="36"/>
      <c r="L63" s="33"/>
      <c r="M63" s="33"/>
      <c r="N63" s="33"/>
      <c r="O63" s="33"/>
      <c r="P63" s="33"/>
    </row>
    <row r="64" spans="1:16" s="18" customFormat="1" x14ac:dyDescent="0.35">
      <c r="A64" s="4"/>
      <c r="B64" s="33"/>
      <c r="C64" s="5"/>
      <c r="D64" s="44" t="s">
        <v>0</v>
      </c>
      <c r="E64" s="44" t="s">
        <v>1</v>
      </c>
      <c r="F64" s="33"/>
      <c r="G64" s="33" t="s">
        <v>27</v>
      </c>
      <c r="H64" s="33" t="s">
        <v>28</v>
      </c>
      <c r="I64" s="33" t="s">
        <v>29</v>
      </c>
      <c r="J64" s="33" t="s">
        <v>12</v>
      </c>
      <c r="K64" s="36" t="s">
        <v>19</v>
      </c>
      <c r="L64" s="33"/>
      <c r="M64" s="33"/>
      <c r="N64" s="33"/>
      <c r="O64" s="33"/>
      <c r="P64" s="33"/>
    </row>
    <row r="65" spans="1:16" s="18" customFormat="1" x14ac:dyDescent="0.35">
      <c r="A65" s="4"/>
      <c r="B65" s="33"/>
      <c r="C65" s="5"/>
      <c r="D65" s="44" t="s">
        <v>6</v>
      </c>
      <c r="E65" s="44" t="s">
        <v>7</v>
      </c>
      <c r="F65" s="33"/>
      <c r="G65" s="33"/>
      <c r="H65" s="33"/>
      <c r="I65" s="33"/>
      <c r="J65" s="33"/>
      <c r="K65" s="36"/>
      <c r="L65" s="33"/>
      <c r="M65" s="33"/>
      <c r="N65" s="33"/>
      <c r="O65" s="33"/>
      <c r="P65" s="33"/>
    </row>
    <row r="66" spans="1:16" x14ac:dyDescent="0.35">
      <c r="A66" s="4"/>
      <c r="B66" s="33"/>
      <c r="C66" s="8" t="s">
        <v>2</v>
      </c>
      <c r="D66" s="14">
        <f>D18</f>
        <v>1000</v>
      </c>
      <c r="E66" s="13">
        <f>E18</f>
        <v>0.8</v>
      </c>
      <c r="F66" s="33"/>
      <c r="G66" s="24">
        <f>$E$24*E66</f>
        <v>0.48</v>
      </c>
      <c r="H66" s="9">
        <f>$D$24*(($G$62-D66)/($G$62-$G$61))</f>
        <v>0</v>
      </c>
      <c r="I66" s="24">
        <f>G66+H66</f>
        <v>0.48</v>
      </c>
      <c r="J66" s="8">
        <f>RANK(I66,$I$66:$I$69)</f>
        <v>3</v>
      </c>
      <c r="K66" s="41">
        <f>D66-(MAX($I$66:$I$69)-I66)*(($G$62-$G$61)/$D$24)</f>
        <v>882.49999999999989</v>
      </c>
      <c r="L66" s="69"/>
      <c r="M66" s="33"/>
      <c r="N66" s="33"/>
      <c r="O66" s="33"/>
      <c r="P66" s="33"/>
    </row>
    <row r="67" spans="1:16" x14ac:dyDescent="0.35">
      <c r="A67" s="4"/>
      <c r="B67" s="33"/>
      <c r="C67" s="8" t="s">
        <v>3</v>
      </c>
      <c r="D67" s="14">
        <f t="shared" ref="D67:D69" si="7">D19</f>
        <v>900</v>
      </c>
      <c r="E67" s="13">
        <f t="shared" ref="E67:E69" si="8">E19</f>
        <v>0.7</v>
      </c>
      <c r="F67" s="33"/>
      <c r="G67" s="24">
        <f t="shared" ref="G67:G69" si="9">$E$24*E67</f>
        <v>0.42</v>
      </c>
      <c r="H67" s="9">
        <f>$D$24*(($G$62-D67)/($G$62-$G$61))</f>
        <v>8.0000000000000016E-2</v>
      </c>
      <c r="I67" s="24">
        <f t="shared" ref="I67:I68" si="10">G67+H67</f>
        <v>0.5</v>
      </c>
      <c r="J67" s="8">
        <f t="shared" ref="J67:J69" si="11">RANK(I67,$I$66:$I$69)</f>
        <v>2</v>
      </c>
      <c r="K67" s="41">
        <f>D67-(MAX($I$66:$I$69)-I67)*(($G$62-$G$61)/$D$24)</f>
        <v>807.49999999999989</v>
      </c>
      <c r="L67" s="69"/>
      <c r="M67" s="33"/>
      <c r="N67" s="33"/>
      <c r="O67" s="33"/>
      <c r="P67" s="33"/>
    </row>
    <row r="68" spans="1:16" x14ac:dyDescent="0.35">
      <c r="A68" s="4"/>
      <c r="B68" s="33"/>
      <c r="C68" s="8" t="s">
        <v>4</v>
      </c>
      <c r="D68" s="14">
        <f t="shared" si="7"/>
        <v>800</v>
      </c>
      <c r="E68" s="13">
        <f t="shared" si="8"/>
        <v>0.69</v>
      </c>
      <c r="F68" s="33"/>
      <c r="G68" s="24">
        <f t="shared" si="9"/>
        <v>0.41399999999999998</v>
      </c>
      <c r="H68" s="9">
        <f>$D$24*(($G$62-D68)/($G$62-$G$61))</f>
        <v>0.16000000000000003</v>
      </c>
      <c r="I68" s="24">
        <f t="shared" si="10"/>
        <v>0.57400000000000007</v>
      </c>
      <c r="J68" s="8">
        <f t="shared" si="11"/>
        <v>1</v>
      </c>
      <c r="K68" s="41">
        <f>D68-(MAX($I$66:$I$69)-I68)*(($G$62-$G$61)/$D$24)</f>
        <v>800</v>
      </c>
      <c r="L68" s="69"/>
      <c r="M68" s="33"/>
      <c r="N68" s="33"/>
      <c r="O68" s="33"/>
      <c r="P68" s="33"/>
    </row>
    <row r="69" spans="1:16" x14ac:dyDescent="0.35">
      <c r="A69" s="4"/>
      <c r="B69" s="33"/>
      <c r="C69" s="10" t="s">
        <v>5</v>
      </c>
      <c r="D69" s="14">
        <f t="shared" si="7"/>
        <v>700</v>
      </c>
      <c r="E69" s="13">
        <f t="shared" si="8"/>
        <v>0.4</v>
      </c>
      <c r="F69" s="33"/>
      <c r="G69" s="24">
        <f t="shared" si="9"/>
        <v>0.24</v>
      </c>
      <c r="H69" s="9">
        <f>$D$24*(($G$62-D69)/($G$62-$G$61))</f>
        <v>0.24</v>
      </c>
      <c r="I69" s="24">
        <f>G69+H69</f>
        <v>0.48</v>
      </c>
      <c r="J69" s="8">
        <f t="shared" si="11"/>
        <v>3</v>
      </c>
      <c r="K69" s="41">
        <f>D69-(MAX($I$66:$I$69)-I69)*(($G$62-$G$61)/$D$24)</f>
        <v>582.49999999999989</v>
      </c>
      <c r="L69" s="69"/>
      <c r="M69" s="33"/>
      <c r="N69" s="33"/>
      <c r="O69" s="33"/>
      <c r="P69" s="33"/>
    </row>
    <row r="70" spans="1:16" s="18" customFormat="1" x14ac:dyDescent="0.35">
      <c r="A70" s="4"/>
      <c r="B70" s="33"/>
      <c r="C70" s="33"/>
      <c r="D70" s="33"/>
      <c r="E70" s="33"/>
      <c r="F70" s="33"/>
      <c r="G70" s="33"/>
      <c r="H70" s="33"/>
      <c r="I70" s="33"/>
      <c r="J70" s="33"/>
      <c r="K70" s="36"/>
      <c r="L70" s="33"/>
      <c r="M70" s="33"/>
      <c r="N70" s="33"/>
      <c r="O70" s="33"/>
      <c r="P70" s="33"/>
    </row>
    <row r="71" spans="1:16" s="18" customFormat="1" x14ac:dyDescent="0.35">
      <c r="A71" s="4"/>
      <c r="B71" s="33"/>
      <c r="C71" s="33"/>
      <c r="D71" s="33"/>
      <c r="E71" s="33"/>
      <c r="F71" s="33"/>
      <c r="G71" s="33"/>
      <c r="H71" s="33"/>
      <c r="I71" s="33"/>
      <c r="J71" s="33"/>
      <c r="K71" s="36"/>
      <c r="L71" s="33"/>
      <c r="M71" s="33"/>
      <c r="N71" s="33"/>
      <c r="O71" s="33"/>
      <c r="P71" s="33"/>
    </row>
    <row r="72" spans="1:16" x14ac:dyDescent="0.35">
      <c r="A72" s="4"/>
      <c r="B72" s="33"/>
      <c r="C72" s="27" t="s">
        <v>30</v>
      </c>
      <c r="D72" s="26"/>
      <c r="E72" s="7"/>
      <c r="F72" s="15" t="s">
        <v>33</v>
      </c>
      <c r="G72" s="32">
        <v>800</v>
      </c>
      <c r="H72" s="33"/>
      <c r="I72" s="33"/>
      <c r="J72" s="33"/>
      <c r="M72" s="33"/>
      <c r="N72" s="33"/>
      <c r="O72" s="33"/>
      <c r="P72" s="33"/>
    </row>
    <row r="73" spans="1:16" s="18" customFormat="1" x14ac:dyDescent="0.35">
      <c r="A73" s="4"/>
      <c r="B73" s="33"/>
      <c r="C73" s="33"/>
      <c r="D73" s="33"/>
      <c r="E73" s="33"/>
      <c r="F73" s="33"/>
      <c r="G73" s="33"/>
      <c r="H73" s="33"/>
      <c r="I73" s="33"/>
      <c r="J73" s="33"/>
      <c r="K73" s="36"/>
      <c r="L73" s="33"/>
      <c r="M73" s="33"/>
      <c r="N73" s="33"/>
      <c r="O73" s="33"/>
      <c r="P73" s="33"/>
    </row>
    <row r="74" spans="1:16" s="18" customFormat="1" ht="15" customHeight="1" x14ac:dyDescent="0.35">
      <c r="A74" s="4"/>
      <c r="B74" s="33"/>
      <c r="C74" s="33"/>
      <c r="D74" s="33"/>
      <c r="E74" s="33"/>
      <c r="F74" s="33"/>
      <c r="G74" s="33"/>
      <c r="H74" s="33"/>
      <c r="I74" s="33"/>
      <c r="J74" s="33"/>
      <c r="K74" s="36"/>
      <c r="L74" s="33"/>
      <c r="M74" s="33"/>
      <c r="N74" s="33"/>
      <c r="O74" s="33"/>
      <c r="P74" s="33"/>
    </row>
    <row r="75" spans="1:16" s="18" customFormat="1" ht="15" customHeight="1" x14ac:dyDescent="0.35">
      <c r="A75" s="4"/>
      <c r="B75" s="33"/>
      <c r="C75" s="5"/>
      <c r="D75" s="44" t="s">
        <v>0</v>
      </c>
      <c r="E75" s="44" t="s">
        <v>1</v>
      </c>
      <c r="F75" s="33"/>
      <c r="G75" s="33" t="s">
        <v>31</v>
      </c>
      <c r="H75" s="33" t="s">
        <v>34</v>
      </c>
      <c r="I75" s="33" t="s">
        <v>12</v>
      </c>
      <c r="J75" s="33"/>
      <c r="K75" s="36" t="s">
        <v>19</v>
      </c>
      <c r="L75" s="33"/>
      <c r="M75" s="33"/>
      <c r="N75" s="33"/>
      <c r="O75" s="33"/>
      <c r="P75" s="33"/>
    </row>
    <row r="76" spans="1:16" s="18" customFormat="1" ht="15" customHeight="1" x14ac:dyDescent="0.35">
      <c r="A76" s="4"/>
      <c r="C76" s="5"/>
      <c r="D76" s="44" t="s">
        <v>6</v>
      </c>
      <c r="E76" s="44" t="s">
        <v>7</v>
      </c>
      <c r="G76" s="33" t="s">
        <v>32</v>
      </c>
      <c r="H76" s="33" t="s">
        <v>0</v>
      </c>
      <c r="K76" s="36"/>
      <c r="L76" s="33"/>
    </row>
    <row r="77" spans="1:16" ht="15" customHeight="1" x14ac:dyDescent="0.35">
      <c r="A77" s="4"/>
      <c r="C77" s="8" t="s">
        <v>2</v>
      </c>
      <c r="D77" s="14">
        <f>D18</f>
        <v>1000</v>
      </c>
      <c r="E77" s="13">
        <f>E18</f>
        <v>0.8</v>
      </c>
      <c r="F77" s="18"/>
      <c r="G77" s="8">
        <f>E77*$G$72</f>
        <v>640</v>
      </c>
      <c r="H77" s="25">
        <f>D77-G77</f>
        <v>360</v>
      </c>
      <c r="I77" s="8">
        <f>RANK(H77,$H$77:$H$80,1)</f>
        <v>3</v>
      </c>
      <c r="J77" s="18"/>
      <c r="K77" s="41">
        <f>D77-(H77-MIN($H$77:$H$80))</f>
        <v>888</v>
      </c>
      <c r="L77" s="69"/>
    </row>
    <row r="78" spans="1:16" ht="15" customHeight="1" x14ac:dyDescent="0.35">
      <c r="A78" s="4"/>
      <c r="C78" s="8" t="s">
        <v>3</v>
      </c>
      <c r="D78" s="14">
        <f t="shared" ref="D78:E80" si="12">D19</f>
        <v>900</v>
      </c>
      <c r="E78" s="13">
        <f t="shared" si="12"/>
        <v>0.7</v>
      </c>
      <c r="F78" s="18"/>
      <c r="G78" s="8">
        <f t="shared" ref="G78:G80" si="13">E78*$G$72</f>
        <v>560</v>
      </c>
      <c r="H78" s="25">
        <f t="shared" ref="H78:H80" si="14">D78-G78</f>
        <v>340</v>
      </c>
      <c r="I78" s="8">
        <f t="shared" ref="I78:I80" si="15">RANK(H78,$H$77:$H$80,1)</f>
        <v>2</v>
      </c>
      <c r="J78" s="18"/>
      <c r="K78" s="41">
        <f t="shared" ref="K78:K80" si="16">D78-(H78-MIN($H$77:$H$80))</f>
        <v>808</v>
      </c>
      <c r="L78" s="69"/>
    </row>
    <row r="79" spans="1:16" ht="15" customHeight="1" x14ac:dyDescent="0.35">
      <c r="A79" s="4"/>
      <c r="C79" s="8" t="s">
        <v>4</v>
      </c>
      <c r="D79" s="14">
        <f t="shared" si="12"/>
        <v>800</v>
      </c>
      <c r="E79" s="13">
        <f t="shared" si="12"/>
        <v>0.69</v>
      </c>
      <c r="F79" s="18"/>
      <c r="G79" s="8">
        <f t="shared" si="13"/>
        <v>552</v>
      </c>
      <c r="H79" s="25">
        <f t="shared" si="14"/>
        <v>248</v>
      </c>
      <c r="I79" s="8">
        <f t="shared" si="15"/>
        <v>1</v>
      </c>
      <c r="J79" s="18"/>
      <c r="K79" s="41">
        <f t="shared" si="16"/>
        <v>800</v>
      </c>
      <c r="L79" s="69"/>
    </row>
    <row r="80" spans="1:16" ht="15" customHeight="1" x14ac:dyDescent="0.35">
      <c r="A80" s="4"/>
      <c r="C80" s="10" t="s">
        <v>5</v>
      </c>
      <c r="D80" s="14">
        <f t="shared" si="12"/>
        <v>700</v>
      </c>
      <c r="E80" s="13">
        <f t="shared" si="12"/>
        <v>0.4</v>
      </c>
      <c r="F80" s="18"/>
      <c r="G80" s="8">
        <f t="shared" si="13"/>
        <v>320</v>
      </c>
      <c r="H80" s="25">
        <f t="shared" si="14"/>
        <v>380</v>
      </c>
      <c r="I80" s="8">
        <f t="shared" si="15"/>
        <v>4</v>
      </c>
      <c r="K80" s="41">
        <f t="shared" si="16"/>
        <v>568</v>
      </c>
      <c r="L80" s="69"/>
    </row>
    <row r="81" spans="1:17" s="18" customFormat="1" ht="15" customHeight="1" x14ac:dyDescent="0.35">
      <c r="A81" s="4"/>
      <c r="K81" s="36"/>
      <c r="L81" s="33"/>
    </row>
    <row r="82" spans="1:17" s="18" customFormat="1" ht="15" customHeight="1" x14ac:dyDescent="0.35">
      <c r="A82" s="4"/>
      <c r="K82" s="36"/>
      <c r="L82" s="33"/>
    </row>
    <row r="83" spans="1:17" ht="15" customHeight="1" x14ac:dyDescent="0.35">
      <c r="A83" s="4"/>
      <c r="C83" s="27" t="s">
        <v>35</v>
      </c>
      <c r="D83" s="28"/>
      <c r="E83" s="18"/>
      <c r="F83" s="18"/>
      <c r="G83" s="18"/>
      <c r="H83" s="18"/>
      <c r="I83" s="18"/>
      <c r="L83" s="33"/>
    </row>
    <row r="84" spans="1:17" s="18" customFormat="1" ht="15" customHeight="1" x14ac:dyDescent="0.35">
      <c r="A84" s="4"/>
      <c r="K84" s="36"/>
      <c r="L84" s="33"/>
      <c r="P84" s="90"/>
    </row>
    <row r="85" spans="1:17" s="18" customFormat="1" ht="15" customHeight="1" x14ac:dyDescent="0.35">
      <c r="A85" s="4"/>
      <c r="K85" s="36"/>
      <c r="L85" s="33"/>
    </row>
    <row r="86" spans="1:17" s="18" customFormat="1" ht="15" customHeight="1" x14ac:dyDescent="0.35">
      <c r="A86" s="4"/>
      <c r="C86" s="5"/>
      <c r="D86" s="44" t="s">
        <v>0</v>
      </c>
      <c r="E86" s="44" t="s">
        <v>1</v>
      </c>
      <c r="G86" s="33" t="s">
        <v>27</v>
      </c>
      <c r="H86" s="33" t="s">
        <v>28</v>
      </c>
      <c r="I86" s="33" t="s">
        <v>29</v>
      </c>
      <c r="J86" s="33" t="s">
        <v>12</v>
      </c>
      <c r="K86" s="36" t="s">
        <v>19</v>
      </c>
      <c r="L86" s="33"/>
      <c r="P86" s="91"/>
    </row>
    <row r="87" spans="1:17" s="18" customFormat="1" ht="15" customHeight="1" x14ac:dyDescent="0.35">
      <c r="A87" s="4"/>
      <c r="C87" s="5"/>
      <c r="D87" s="44" t="s">
        <v>6</v>
      </c>
      <c r="E87" s="44" t="s">
        <v>7</v>
      </c>
      <c r="G87" s="33"/>
      <c r="H87" s="33"/>
      <c r="I87" s="33"/>
      <c r="K87" s="36"/>
      <c r="L87" s="33"/>
    </row>
    <row r="88" spans="1:17" ht="15" customHeight="1" x14ac:dyDescent="0.35">
      <c r="A88" s="4"/>
      <c r="C88" s="8" t="s">
        <v>2</v>
      </c>
      <c r="D88" s="14">
        <f>D18</f>
        <v>1000</v>
      </c>
      <c r="E88" s="13">
        <f>E18</f>
        <v>0.8</v>
      </c>
      <c r="F88" s="18"/>
      <c r="G88" s="24">
        <f>$E$24*E88</f>
        <v>0.48</v>
      </c>
      <c r="H88" s="9">
        <f>$D$24*$D$27/D88</f>
        <v>0.28000000000000003</v>
      </c>
      <c r="I88" s="24">
        <f>G88+H88</f>
        <v>0.76</v>
      </c>
      <c r="J88" s="8">
        <f>RANK(I88,$I$88:$I$91)</f>
        <v>2</v>
      </c>
      <c r="K88" s="41">
        <f>($D$27*$D$24)/(MAX($I$88:$I$91)-($E$24*E88))</f>
        <v>985.91549295774632</v>
      </c>
      <c r="L88" s="97"/>
    </row>
    <row r="89" spans="1:17" ht="15" customHeight="1" x14ac:dyDescent="0.35">
      <c r="A89" s="4"/>
      <c r="C89" s="8" t="s">
        <v>3</v>
      </c>
      <c r="D89" s="14">
        <f t="shared" ref="D89:E91" si="17">D19</f>
        <v>900</v>
      </c>
      <c r="E89" s="13">
        <f t="shared" si="17"/>
        <v>0.7</v>
      </c>
      <c r="F89" s="18"/>
      <c r="G89" s="24">
        <f t="shared" ref="G89:G91" si="18">$E$24*E89</f>
        <v>0.42</v>
      </c>
      <c r="H89" s="9">
        <f t="shared" ref="H89:H91" si="19">$D$24*$D$27/D89</f>
        <v>0.31111111111111112</v>
      </c>
      <c r="I89" s="24">
        <f t="shared" ref="I89:I91" si="20">G89+H89</f>
        <v>0.73111111111111104</v>
      </c>
      <c r="J89" s="8">
        <f t="shared" ref="J89:J91" si="21">RANK(I89,$I$88:$I$91)</f>
        <v>3</v>
      </c>
      <c r="K89" s="41">
        <f>($D$27*$D$24)/(MAX($I$88:$I$91)-($E$24*E89))</f>
        <v>813.95348837209292</v>
      </c>
      <c r="L89" s="97"/>
      <c r="N89" s="93"/>
    </row>
    <row r="90" spans="1:17" ht="15" customHeight="1" x14ac:dyDescent="0.35">
      <c r="A90" s="4"/>
      <c r="C90" s="8" t="s">
        <v>4</v>
      </c>
      <c r="D90" s="14">
        <f t="shared" si="17"/>
        <v>800</v>
      </c>
      <c r="E90" s="13">
        <f t="shared" si="17"/>
        <v>0.69</v>
      </c>
      <c r="F90" s="18"/>
      <c r="G90" s="24">
        <f t="shared" si="18"/>
        <v>0.41399999999999998</v>
      </c>
      <c r="H90" s="9">
        <f t="shared" si="19"/>
        <v>0.35</v>
      </c>
      <c r="I90" s="24">
        <f t="shared" si="20"/>
        <v>0.76400000000000001</v>
      </c>
      <c r="J90" s="8">
        <f t="shared" si="21"/>
        <v>1</v>
      </c>
      <c r="K90" s="41">
        <f>($D$27*$D$24)/(MAX($I$88:$I$91)-($E$24*E90))</f>
        <v>799.99999999999989</v>
      </c>
      <c r="L90" s="97"/>
      <c r="N90" s="94"/>
      <c r="P90" s="93"/>
    </row>
    <row r="91" spans="1:17" ht="15" customHeight="1" x14ac:dyDescent="0.35">
      <c r="A91" s="4"/>
      <c r="C91" s="10" t="s">
        <v>5</v>
      </c>
      <c r="D91" s="14">
        <f t="shared" si="17"/>
        <v>700</v>
      </c>
      <c r="E91" s="13">
        <f t="shared" si="17"/>
        <v>0.4</v>
      </c>
      <c r="F91" s="18"/>
      <c r="G91" s="24">
        <f t="shared" si="18"/>
        <v>0.24</v>
      </c>
      <c r="H91" s="9">
        <f t="shared" si="19"/>
        <v>0.4</v>
      </c>
      <c r="I91" s="24">
        <f t="shared" si="20"/>
        <v>0.64</v>
      </c>
      <c r="J91" s="8">
        <f t="shared" si="21"/>
        <v>4</v>
      </c>
      <c r="K91" s="41">
        <f>($D$27*$D$24)/(MAX($I$88:$I$91)-($E$24*E91))</f>
        <v>534.35114503816794</v>
      </c>
      <c r="L91" s="97"/>
      <c r="N91" s="95"/>
      <c r="P91" s="95"/>
    </row>
    <row r="92" spans="1:17" s="18" customFormat="1" ht="15" customHeight="1" x14ac:dyDescent="0.35">
      <c r="A92" s="4"/>
      <c r="G92" s="33"/>
      <c r="H92" s="33"/>
      <c r="I92" s="33"/>
      <c r="K92" s="36"/>
      <c r="L92" s="33"/>
      <c r="N92" s="96"/>
      <c r="P92" s="96"/>
    </row>
    <row r="93" spans="1:17" s="18" customFormat="1" ht="15" customHeight="1" x14ac:dyDescent="0.35">
      <c r="A93" s="4"/>
      <c r="C93" s="33"/>
      <c r="D93" s="33"/>
      <c r="E93" s="33"/>
      <c r="F93" s="33"/>
      <c r="G93" s="33"/>
      <c r="H93" s="33"/>
      <c r="I93" s="33"/>
      <c r="J93" s="33"/>
      <c r="K93" s="36"/>
      <c r="L93" s="33"/>
      <c r="N93" s="96"/>
      <c r="P93" s="96"/>
      <c r="Q93" s="92"/>
    </row>
    <row r="94" spans="1:17" ht="15" customHeight="1" x14ac:dyDescent="0.35">
      <c r="A94" s="4"/>
      <c r="C94" s="27" t="s">
        <v>47</v>
      </c>
      <c r="D94" s="26"/>
      <c r="E94" s="7"/>
      <c r="F94" s="33"/>
      <c r="G94" s="32">
        <v>2</v>
      </c>
      <c r="H94" s="29" t="s">
        <v>36</v>
      </c>
      <c r="I94" s="7"/>
      <c r="J94" s="7"/>
      <c r="L94" s="33"/>
    </row>
    <row r="95" spans="1:17" s="18" customFormat="1" ht="15" customHeight="1" x14ac:dyDescent="0.35">
      <c r="A95" s="4"/>
      <c r="C95" s="33"/>
      <c r="D95" s="33"/>
      <c r="E95" s="33"/>
      <c r="F95" s="33"/>
      <c r="G95" s="33"/>
      <c r="H95" s="33"/>
      <c r="I95" s="33"/>
      <c r="J95" s="33"/>
      <c r="K95" s="36"/>
      <c r="L95" s="33"/>
    </row>
    <row r="96" spans="1:17" s="18" customFormat="1" ht="15" customHeight="1" x14ac:dyDescent="0.35">
      <c r="A96" s="4"/>
      <c r="C96" s="33"/>
      <c r="D96" s="33"/>
      <c r="E96" s="33"/>
      <c r="F96" s="33"/>
      <c r="G96" s="33"/>
      <c r="H96" s="33"/>
      <c r="I96" s="33"/>
      <c r="J96" s="33"/>
      <c r="K96" s="36"/>
      <c r="L96" s="33"/>
    </row>
    <row r="97" spans="1:14" s="18" customFormat="1" ht="15" customHeight="1" x14ac:dyDescent="0.35">
      <c r="A97" s="4"/>
      <c r="C97" s="5"/>
      <c r="D97" s="44" t="s">
        <v>0</v>
      </c>
      <c r="E97" s="44" t="s">
        <v>1</v>
      </c>
      <c r="F97" s="33"/>
      <c r="G97" s="33" t="s">
        <v>27</v>
      </c>
      <c r="H97" s="33" t="s">
        <v>28</v>
      </c>
      <c r="I97" s="33" t="s">
        <v>29</v>
      </c>
      <c r="J97" s="33" t="s">
        <v>12</v>
      </c>
      <c r="K97" s="36" t="s">
        <v>19</v>
      </c>
      <c r="L97" s="33"/>
    </row>
    <row r="98" spans="1:14" s="18" customFormat="1" ht="15" customHeight="1" x14ac:dyDescent="0.35">
      <c r="A98" s="4"/>
      <c r="C98" s="5"/>
      <c r="D98" s="44" t="s">
        <v>6</v>
      </c>
      <c r="E98" s="44" t="s">
        <v>7</v>
      </c>
      <c r="F98" s="33"/>
      <c r="G98" s="33"/>
      <c r="H98" s="33"/>
      <c r="I98" s="33"/>
      <c r="J98" s="33"/>
      <c r="K98" s="36"/>
      <c r="L98" s="33"/>
    </row>
    <row r="99" spans="1:14" ht="15" customHeight="1" x14ac:dyDescent="0.35">
      <c r="A99" s="4"/>
      <c r="C99" s="8" t="s">
        <v>2</v>
      </c>
      <c r="D99" s="14">
        <f>D18</f>
        <v>1000</v>
      </c>
      <c r="E99" s="13">
        <f>E18</f>
        <v>0.8</v>
      </c>
      <c r="F99" s="33"/>
      <c r="G99" s="24">
        <f>$E$24*E99</f>
        <v>0.48</v>
      </c>
      <c r="H99" s="24">
        <f>$D$24-$D$24*LOG(D99/$D$27)/LOG($G$94)</f>
        <v>0.19417073086809669</v>
      </c>
      <c r="I99" s="24">
        <f>G99+H99</f>
        <v>0.67417073086809665</v>
      </c>
      <c r="J99" s="8">
        <f>RANK(I99,$I$99:$I$102)</f>
        <v>3</v>
      </c>
      <c r="K99" s="41">
        <f>10^((MAX($I$88:$I$91)-$E$24*E99-$D$24)*LOG($G$94,10)/-$D$24+LOG($D$27))</f>
        <v>855.84819438444902</v>
      </c>
      <c r="L99" s="69"/>
      <c r="N99" s="62"/>
    </row>
    <row r="100" spans="1:14" ht="15" customHeight="1" x14ac:dyDescent="0.35">
      <c r="A100" s="4"/>
      <c r="C100" s="8" t="s">
        <v>3</v>
      </c>
      <c r="D100" s="14">
        <f t="shared" ref="D100:E102" si="22">D19</f>
        <v>900</v>
      </c>
      <c r="E100" s="13">
        <f t="shared" si="22"/>
        <v>0.7</v>
      </c>
      <c r="F100" s="33"/>
      <c r="G100" s="24">
        <f t="shared" ref="G100:G102" si="23">$E$24*E100</f>
        <v>0.42</v>
      </c>
      <c r="H100" s="24">
        <f>$D$24-$D$24*LOG(D100/$D$27)/LOG($G$94)</f>
        <v>0.25497196824611668</v>
      </c>
      <c r="I100" s="24">
        <f t="shared" ref="I100:I102" si="24">G100+H100</f>
        <v>0.6749719682461166</v>
      </c>
      <c r="J100" s="8">
        <f t="shared" ref="J100:J102" si="25">RANK(I100,$I$99:$I$102)</f>
        <v>2</v>
      </c>
      <c r="K100" s="41">
        <f t="shared" ref="K100:K102" si="26">10^((MAX($I$88:$I$91)-$E$24*E100-$D$24)*LOG($G$94,10)/-$D$24+LOG($D$27))</f>
        <v>771.33358111362804</v>
      </c>
      <c r="L100" s="35"/>
      <c r="M100" s="71"/>
      <c r="N100" s="62"/>
    </row>
    <row r="101" spans="1:14" ht="15" customHeight="1" x14ac:dyDescent="0.35">
      <c r="A101" s="4"/>
      <c r="C101" s="8" t="s">
        <v>4</v>
      </c>
      <c r="D101" s="14">
        <f t="shared" si="22"/>
        <v>800</v>
      </c>
      <c r="E101" s="13">
        <f t="shared" si="22"/>
        <v>0.69</v>
      </c>
      <c r="F101" s="33"/>
      <c r="G101" s="24">
        <f t="shared" si="23"/>
        <v>0.41399999999999998</v>
      </c>
      <c r="H101" s="24">
        <f>$D$24-$D$24*LOG(D101/$D$27)/LOG($G$94)</f>
        <v>0.32294196882304171</v>
      </c>
      <c r="I101" s="24">
        <f t="shared" si="24"/>
        <v>0.73694196882304164</v>
      </c>
      <c r="J101" s="8">
        <f t="shared" si="25"/>
        <v>1</v>
      </c>
      <c r="K101" s="41">
        <f t="shared" si="26"/>
        <v>763.35541286568093</v>
      </c>
      <c r="L101" s="35"/>
      <c r="N101" s="62"/>
    </row>
    <row r="102" spans="1:14" ht="15" customHeight="1" x14ac:dyDescent="0.35">
      <c r="A102" s="4"/>
      <c r="C102" s="10" t="s">
        <v>5</v>
      </c>
      <c r="D102" s="14">
        <f t="shared" si="22"/>
        <v>700</v>
      </c>
      <c r="E102" s="13">
        <f t="shared" si="22"/>
        <v>0.4</v>
      </c>
      <c r="F102" s="33"/>
      <c r="G102" s="24">
        <f t="shared" si="23"/>
        <v>0.24</v>
      </c>
      <c r="H102" s="24">
        <f>$D$24-$D$24*LOG(D102/$D$27)/LOG($G$94)</f>
        <v>0.4</v>
      </c>
      <c r="I102" s="24">
        <f t="shared" si="24"/>
        <v>0.64</v>
      </c>
      <c r="J102" s="8">
        <f t="shared" si="25"/>
        <v>4</v>
      </c>
      <c r="K102" s="41">
        <f t="shared" si="26"/>
        <v>564.64923145548903</v>
      </c>
      <c r="L102" s="35"/>
      <c r="N102" s="62"/>
    </row>
    <row r="103" spans="1:14" s="18" customFormat="1" ht="15" customHeight="1" x14ac:dyDescent="0.35">
      <c r="A103" s="4"/>
      <c r="C103" s="33"/>
      <c r="D103" s="33"/>
      <c r="E103" s="33"/>
      <c r="F103" s="33"/>
      <c r="G103" s="33"/>
      <c r="H103" s="33"/>
      <c r="I103" s="33"/>
      <c r="J103" s="33"/>
      <c r="K103" s="36"/>
      <c r="L103" s="33"/>
    </row>
    <row r="104" spans="1:14" s="18" customFormat="1" ht="15" customHeight="1" x14ac:dyDescent="0.35">
      <c r="A104" s="4"/>
      <c r="C104" s="33"/>
      <c r="D104" s="33"/>
      <c r="E104" s="33"/>
      <c r="F104" s="33"/>
      <c r="G104" s="33"/>
      <c r="H104" s="33"/>
      <c r="I104" s="33"/>
      <c r="J104" s="33"/>
      <c r="K104" s="36"/>
      <c r="L104" s="33"/>
    </row>
    <row r="105" spans="1:14" ht="15" customHeight="1" x14ac:dyDescent="0.35">
      <c r="A105" s="4"/>
      <c r="C105" s="27" t="s">
        <v>37</v>
      </c>
      <c r="D105" s="26"/>
      <c r="E105" s="7"/>
      <c r="F105" s="33"/>
      <c r="G105" s="33"/>
      <c r="H105" s="33"/>
      <c r="I105" s="33"/>
      <c r="J105" s="33"/>
    </row>
    <row r="106" spans="1:14" s="18" customFormat="1" ht="15" customHeight="1" x14ac:dyDescent="0.35">
      <c r="A106" s="4"/>
      <c r="C106" s="33"/>
      <c r="D106" s="33"/>
      <c r="E106" s="33"/>
      <c r="F106" s="33"/>
      <c r="G106" s="33"/>
      <c r="H106" s="33"/>
      <c r="I106" s="33"/>
      <c r="J106" s="33"/>
      <c r="K106" s="36"/>
      <c r="L106" s="33"/>
    </row>
    <row r="107" spans="1:14" s="18" customFormat="1" ht="15" customHeight="1" x14ac:dyDescent="0.35">
      <c r="A107" s="4"/>
      <c r="C107" s="33"/>
      <c r="D107" s="33"/>
      <c r="E107" s="33"/>
      <c r="F107" s="33"/>
      <c r="G107" s="33"/>
      <c r="H107" s="33"/>
      <c r="I107" s="33"/>
      <c r="J107" s="33"/>
      <c r="K107" s="36"/>
      <c r="L107" s="33"/>
    </row>
    <row r="108" spans="1:14" s="18" customFormat="1" ht="15" customHeight="1" x14ac:dyDescent="0.35">
      <c r="A108" s="4"/>
      <c r="C108" s="5"/>
      <c r="D108" s="44" t="s">
        <v>0</v>
      </c>
      <c r="E108" s="44" t="s">
        <v>1</v>
      </c>
      <c r="F108" s="33"/>
      <c r="G108" s="33" t="s">
        <v>12</v>
      </c>
      <c r="H108" s="33"/>
      <c r="I108" s="33"/>
      <c r="J108" s="33"/>
      <c r="K108" s="36" t="s">
        <v>19</v>
      </c>
      <c r="L108" s="33"/>
    </row>
    <row r="109" spans="1:14" ht="15" customHeight="1" x14ac:dyDescent="0.35">
      <c r="A109" s="4"/>
      <c r="C109" s="6"/>
      <c r="D109" s="44" t="s">
        <v>6</v>
      </c>
      <c r="E109" s="44" t="s">
        <v>7</v>
      </c>
      <c r="F109" s="33"/>
      <c r="G109" s="7"/>
      <c r="H109" s="33"/>
      <c r="I109" s="33"/>
      <c r="J109" s="33"/>
      <c r="L109" s="33"/>
    </row>
    <row r="110" spans="1:14" ht="15" customHeight="1" x14ac:dyDescent="0.35">
      <c r="A110" s="4"/>
      <c r="C110" s="8" t="s">
        <v>2</v>
      </c>
      <c r="D110" s="14">
        <f>D18*0</f>
        <v>0</v>
      </c>
      <c r="E110" s="13">
        <f>E18</f>
        <v>0.8</v>
      </c>
      <c r="F110" s="33"/>
      <c r="G110" s="8">
        <f>RANK(E110,$E$110:$E$113)</f>
        <v>1</v>
      </c>
      <c r="H110" s="33"/>
      <c r="I110" s="33"/>
      <c r="J110" s="33"/>
      <c r="K110" s="59" t="s">
        <v>54</v>
      </c>
      <c r="L110" s="35"/>
    </row>
    <row r="111" spans="1:14" ht="15" customHeight="1" x14ac:dyDescent="0.35">
      <c r="A111" s="4"/>
      <c r="C111" s="8" t="s">
        <v>3</v>
      </c>
      <c r="D111" s="14">
        <f t="shared" ref="D111:D113" si="27">D19*0</f>
        <v>0</v>
      </c>
      <c r="E111" s="13">
        <f>E19</f>
        <v>0.7</v>
      </c>
      <c r="F111" s="33"/>
      <c r="G111" s="8">
        <f t="shared" ref="G111:G113" si="28">RANK(E111,$E$110:$E$113)</f>
        <v>2</v>
      </c>
      <c r="H111" s="33"/>
      <c r="I111" s="33"/>
      <c r="J111" s="33"/>
      <c r="K111" s="59" t="s">
        <v>54</v>
      </c>
      <c r="L111" s="35"/>
    </row>
    <row r="112" spans="1:14" ht="15" customHeight="1" x14ac:dyDescent="0.35">
      <c r="A112" s="4"/>
      <c r="C112" s="8" t="s">
        <v>4</v>
      </c>
      <c r="D112" s="14">
        <f t="shared" si="27"/>
        <v>0</v>
      </c>
      <c r="E112" s="13">
        <f>E20</f>
        <v>0.69</v>
      </c>
      <c r="F112" s="33"/>
      <c r="G112" s="8">
        <f t="shared" si="28"/>
        <v>3</v>
      </c>
      <c r="H112" s="33"/>
      <c r="I112" s="33"/>
      <c r="J112" s="33"/>
      <c r="K112" s="59" t="s">
        <v>54</v>
      </c>
      <c r="L112" s="35"/>
    </row>
    <row r="113" spans="1:18" ht="15" customHeight="1" x14ac:dyDescent="0.35">
      <c r="A113" s="4"/>
      <c r="C113" s="10" t="s">
        <v>5</v>
      </c>
      <c r="D113" s="14">
        <f t="shared" si="27"/>
        <v>0</v>
      </c>
      <c r="E113" s="13">
        <f>E21</f>
        <v>0.4</v>
      </c>
      <c r="F113" s="33"/>
      <c r="G113" s="8">
        <f t="shared" si="28"/>
        <v>4</v>
      </c>
      <c r="H113" s="33"/>
      <c r="I113" s="33"/>
      <c r="J113" s="33"/>
      <c r="K113" s="59" t="s">
        <v>54</v>
      </c>
      <c r="L113" s="35"/>
    </row>
    <row r="114" spans="1:18" s="18" customFormat="1" ht="15" customHeight="1" x14ac:dyDescent="0.35">
      <c r="A114" s="4"/>
      <c r="C114" s="33"/>
      <c r="D114" s="33"/>
      <c r="E114" s="33"/>
      <c r="F114" s="33"/>
      <c r="G114" s="33"/>
      <c r="H114" s="33"/>
      <c r="I114" s="33"/>
      <c r="J114" s="33"/>
      <c r="K114" s="36"/>
      <c r="L114" s="33"/>
    </row>
    <row r="115" spans="1:18" s="18" customFormat="1" ht="15" customHeight="1" x14ac:dyDescent="0.35">
      <c r="A115" s="4"/>
      <c r="C115" s="33"/>
      <c r="D115" s="33"/>
      <c r="E115" s="33"/>
      <c r="F115" s="33"/>
      <c r="G115" s="33"/>
      <c r="H115" s="33"/>
      <c r="I115" s="33"/>
      <c r="J115" s="33"/>
      <c r="K115" s="36"/>
      <c r="L115" s="33"/>
    </row>
    <row r="116" spans="1:18" ht="15" hidden="1" customHeight="1" x14ac:dyDescent="0.35">
      <c r="A116" s="4"/>
      <c r="C116" s="27" t="s">
        <v>38</v>
      </c>
      <c r="D116" s="26"/>
      <c r="E116" s="7"/>
      <c r="F116" s="33" t="s">
        <v>39</v>
      </c>
      <c r="G116" s="32">
        <v>950</v>
      </c>
      <c r="H116" s="33" t="s">
        <v>41</v>
      </c>
      <c r="I116" s="32">
        <v>1200</v>
      </c>
      <c r="J116" s="18"/>
    </row>
    <row r="117" spans="1:18" ht="15" hidden="1" customHeight="1" x14ac:dyDescent="0.35">
      <c r="A117" s="4"/>
      <c r="C117" s="33"/>
      <c r="D117" s="7"/>
      <c r="E117" s="33"/>
      <c r="F117" s="33" t="s">
        <v>40</v>
      </c>
      <c r="G117" s="31">
        <v>0.75</v>
      </c>
      <c r="H117" s="33" t="s">
        <v>42</v>
      </c>
      <c r="I117" s="72">
        <v>1</v>
      </c>
      <c r="J117" s="33"/>
      <c r="L117" s="33"/>
    </row>
    <row r="118" spans="1:18" s="18" customFormat="1" ht="15" hidden="1" customHeight="1" x14ac:dyDescent="0.35">
      <c r="A118" s="4"/>
      <c r="F118" s="67" t="s">
        <v>44</v>
      </c>
      <c r="G118" s="77">
        <f>H131</f>
        <v>0</v>
      </c>
      <c r="J118" s="33"/>
      <c r="K118" s="36"/>
      <c r="L118" s="33"/>
    </row>
    <row r="119" spans="1:18" s="18" customFormat="1" ht="15" hidden="1" customHeight="1" x14ac:dyDescent="0.35">
      <c r="A119" s="4"/>
      <c r="I119" s="33"/>
      <c r="J119" s="33"/>
      <c r="K119" s="36"/>
      <c r="L119" s="33"/>
    </row>
    <row r="120" spans="1:18" s="18" customFormat="1" ht="15" hidden="1" customHeight="1" x14ac:dyDescent="0.35">
      <c r="A120" s="4"/>
      <c r="C120" s="33"/>
      <c r="D120" s="33" t="s">
        <v>0</v>
      </c>
      <c r="E120" s="33" t="s">
        <v>1</v>
      </c>
      <c r="F120" s="33"/>
      <c r="G120" s="33" t="s">
        <v>43</v>
      </c>
      <c r="H120" s="33" t="s">
        <v>12</v>
      </c>
      <c r="I120" s="33"/>
      <c r="J120" s="33"/>
      <c r="K120" s="36" t="s">
        <v>19</v>
      </c>
      <c r="L120" s="33"/>
    </row>
    <row r="121" spans="1:18" s="18" customFormat="1" ht="15" hidden="1" customHeight="1" x14ac:dyDescent="0.35">
      <c r="A121" s="4"/>
      <c r="C121" s="5"/>
      <c r="D121" s="44" t="s">
        <v>6</v>
      </c>
      <c r="E121" s="44" t="s">
        <v>7</v>
      </c>
      <c r="F121" s="33"/>
      <c r="G121" s="33"/>
      <c r="H121" s="33"/>
      <c r="I121" s="33"/>
      <c r="J121" s="33"/>
      <c r="K121" s="36"/>
      <c r="L121" s="33"/>
    </row>
    <row r="122" spans="1:18" ht="15" hidden="1" customHeight="1" x14ac:dyDescent="0.35">
      <c r="A122" s="4"/>
      <c r="C122" s="8" t="s">
        <v>2</v>
      </c>
      <c r="D122" s="14">
        <f t="shared" ref="D122:E125" si="29">D18</f>
        <v>1000</v>
      </c>
      <c r="E122" s="13">
        <f>E18</f>
        <v>0.8</v>
      </c>
      <c r="F122" s="7"/>
      <c r="G122" s="8" t="e">
        <f>(0.5*(D122/$G$116)^$G$118+0.5*(2-E122/$G$117)^$G$118)^(1/$G$118)</f>
        <v>#DIV/0!</v>
      </c>
      <c r="H122" s="8" t="e">
        <f>RANK(G122,$G$122:$G$125,1)</f>
        <v>#DIV/0!</v>
      </c>
      <c r="I122" s="33"/>
      <c r="J122" s="33"/>
      <c r="K122" s="40" t="e">
        <f>$G$116*(2*MIN($G$122:$G$125)^$G$118-(2-E122/$G$117)^$G$118)^(1/$G$118)</f>
        <v>#DIV/0!</v>
      </c>
      <c r="L122" s="35"/>
    </row>
    <row r="123" spans="1:18" ht="15" hidden="1" customHeight="1" x14ac:dyDescent="0.35">
      <c r="A123" s="4"/>
      <c r="C123" s="8" t="s">
        <v>3</v>
      </c>
      <c r="D123" s="14">
        <f t="shared" si="29"/>
        <v>900</v>
      </c>
      <c r="E123" s="13">
        <f t="shared" si="29"/>
        <v>0.7</v>
      </c>
      <c r="F123" s="33"/>
      <c r="G123" s="8" t="e">
        <f t="shared" ref="G123:G125" si="30">(0.5*(D123/$G$116)^$G$118+0.5*(2-E123/$G$117)^$G$118)^(1/$G$118)</f>
        <v>#DIV/0!</v>
      </c>
      <c r="H123" s="8" t="e">
        <f>RANK(G123,$G$122:$G$125,1)</f>
        <v>#DIV/0!</v>
      </c>
      <c r="I123" s="33"/>
      <c r="J123" s="33"/>
      <c r="K123" s="40" t="e">
        <f>$G$116*(2*MIN($G$122:$G$125)^$G$118-(2-E123/$G$117)^$G$118)^(1/$G$118)</f>
        <v>#DIV/0!</v>
      </c>
      <c r="L123" s="35"/>
    </row>
    <row r="124" spans="1:18" hidden="1" x14ac:dyDescent="0.35">
      <c r="A124" s="4"/>
      <c r="C124" s="8" t="s">
        <v>4</v>
      </c>
      <c r="D124" s="14">
        <f t="shared" si="29"/>
        <v>800</v>
      </c>
      <c r="E124" s="13">
        <f t="shared" si="29"/>
        <v>0.69</v>
      </c>
      <c r="F124" s="33"/>
      <c r="G124" s="8" t="e">
        <f t="shared" si="30"/>
        <v>#DIV/0!</v>
      </c>
      <c r="H124" s="8" t="e">
        <f>RANK(G124,$G$122:$G$125,1)</f>
        <v>#DIV/0!</v>
      </c>
      <c r="I124" s="33"/>
      <c r="J124" s="33"/>
      <c r="K124" s="40" t="e">
        <f>$G$116*(2*MIN($G$122:$G$125)^$G$118-(2-E124/$G$117)^$G$118)^(1/$G$118)</f>
        <v>#DIV/0!</v>
      </c>
      <c r="L124" s="35"/>
      <c r="O124" s="76"/>
    </row>
    <row r="125" spans="1:18" hidden="1" x14ac:dyDescent="0.35">
      <c r="A125" s="4"/>
      <c r="C125" s="10" t="s">
        <v>5</v>
      </c>
      <c r="D125" s="14">
        <f t="shared" si="29"/>
        <v>700</v>
      </c>
      <c r="E125" s="13">
        <f t="shared" si="29"/>
        <v>0.4</v>
      </c>
      <c r="F125" s="33"/>
      <c r="G125" s="8" t="e">
        <f t="shared" si="30"/>
        <v>#DIV/0!</v>
      </c>
      <c r="H125" s="8" t="e">
        <f>RANK(G125,$G$122:$G$125,1)</f>
        <v>#DIV/0!</v>
      </c>
      <c r="I125" s="7"/>
      <c r="J125" s="33"/>
      <c r="K125" s="40" t="e">
        <f t="shared" ref="K125" si="31">$G$116*(2*MIN($G$122:$G$125)^$G$118-(2-E125/$G$117)^$G$118)^(1/$G$118)</f>
        <v>#DIV/0!</v>
      </c>
      <c r="L125" s="52"/>
    </row>
    <row r="126" spans="1:18" s="18" customFormat="1" hidden="1" x14ac:dyDescent="0.35">
      <c r="A126" s="4"/>
      <c r="C126" s="33"/>
      <c r="D126" s="33"/>
      <c r="E126" s="33"/>
      <c r="F126" s="33"/>
      <c r="G126" s="33"/>
      <c r="H126" s="33"/>
      <c r="I126" s="33"/>
      <c r="J126" s="33"/>
      <c r="K126" s="36"/>
      <c r="L126" s="33"/>
    </row>
    <row r="127" spans="1:18" s="18" customFormat="1" ht="16.2" hidden="1" customHeight="1" x14ac:dyDescent="0.35">
      <c r="A127" s="4"/>
      <c r="C127" s="33"/>
      <c r="D127" s="33"/>
      <c r="E127" s="33"/>
      <c r="F127" s="33"/>
      <c r="G127" s="33"/>
      <c r="H127" s="33"/>
      <c r="I127" s="33"/>
      <c r="J127" s="33"/>
      <c r="K127" s="36"/>
      <c r="L127" s="33"/>
      <c r="M127" s="105" t="s">
        <v>62</v>
      </c>
      <c r="O127" s="102"/>
      <c r="P127" s="99"/>
      <c r="Q127" s="99"/>
      <c r="R127" s="99"/>
    </row>
    <row r="128" spans="1:18" s="18" customFormat="1" ht="15.6" hidden="1" customHeight="1" x14ac:dyDescent="0.35">
      <c r="A128" s="4"/>
      <c r="G128" s="86" t="s">
        <v>55</v>
      </c>
      <c r="H128" s="87"/>
      <c r="I128" s="87"/>
      <c r="J128" s="88"/>
      <c r="K128" s="36"/>
      <c r="L128" s="33"/>
      <c r="M128" s="106"/>
      <c r="N128" s="99"/>
      <c r="O128" s="101"/>
      <c r="P128" s="98"/>
      <c r="Q128" s="99"/>
      <c r="R128" s="99"/>
    </row>
    <row r="129" spans="1:18" s="18" customFormat="1" hidden="1" x14ac:dyDescent="0.35">
      <c r="A129" s="4"/>
      <c r="G129" s="79" t="s">
        <v>56</v>
      </c>
      <c r="H129" s="89">
        <v>0.2</v>
      </c>
      <c r="I129" s="78" t="s">
        <v>58</v>
      </c>
      <c r="J129" s="80"/>
      <c r="K129" s="36"/>
      <c r="L129" s="33"/>
      <c r="M129" s="106"/>
      <c r="N129" s="99"/>
      <c r="O129" s="101"/>
      <c r="P129" s="98"/>
      <c r="Q129" s="99"/>
      <c r="R129" s="99"/>
    </row>
    <row r="130" spans="1:18" s="18" customFormat="1" hidden="1" x14ac:dyDescent="0.35">
      <c r="A130" s="4"/>
      <c r="G130" s="79" t="s">
        <v>57</v>
      </c>
      <c r="H130" s="89">
        <v>0.1</v>
      </c>
      <c r="I130" s="81"/>
      <c r="J130" s="80"/>
      <c r="K130" s="36"/>
      <c r="L130" s="33"/>
      <c r="M130" s="107"/>
      <c r="N130" s="99"/>
      <c r="O130" s="101"/>
      <c r="P130" s="99"/>
      <c r="Q130" s="99"/>
      <c r="R130" s="99"/>
    </row>
    <row r="131" spans="1:18" s="18" customFormat="1" hidden="1" x14ac:dyDescent="0.35">
      <c r="A131" s="4"/>
      <c r="G131" s="79" t="s">
        <v>44</v>
      </c>
      <c r="H131" s="100">
        <v>0</v>
      </c>
      <c r="I131" s="81" t="s">
        <v>59</v>
      </c>
      <c r="J131" s="80"/>
      <c r="K131" s="36"/>
      <c r="L131" s="33"/>
      <c r="O131" s="99"/>
      <c r="P131" s="98"/>
      <c r="Q131" s="99"/>
      <c r="R131" s="99"/>
    </row>
    <row r="132" spans="1:18" s="18" customFormat="1" hidden="1" x14ac:dyDescent="0.35">
      <c r="A132" s="4"/>
      <c r="G132" s="82"/>
      <c r="H132" s="83">
        <f>(1+H130)^H131+(1-H129)^H131-2</f>
        <v>0</v>
      </c>
      <c r="I132" s="111" t="s">
        <v>60</v>
      </c>
      <c r="J132" s="112"/>
      <c r="K132" s="36"/>
      <c r="L132" s="33"/>
      <c r="O132" s="99"/>
      <c r="P132" s="99"/>
      <c r="Q132" s="99"/>
      <c r="R132" s="99"/>
    </row>
    <row r="133" spans="1:18" s="18" customFormat="1" hidden="1" x14ac:dyDescent="0.35">
      <c r="A133" s="4"/>
      <c r="G133" s="84"/>
      <c r="H133" s="85"/>
      <c r="I133" s="113"/>
      <c r="J133" s="114"/>
      <c r="K133" s="36"/>
      <c r="L133" s="33"/>
      <c r="O133" s="99"/>
      <c r="P133" s="101"/>
      <c r="Q133" s="99"/>
      <c r="R133" s="99"/>
    </row>
    <row r="134" spans="1:18" s="18" customFormat="1" hidden="1" x14ac:dyDescent="0.35">
      <c r="A134" s="4"/>
      <c r="K134" s="36"/>
      <c r="L134" s="33"/>
    </row>
    <row r="135" spans="1:18" s="75" customFormat="1" x14ac:dyDescent="0.35">
      <c r="A135" s="74"/>
      <c r="K135" s="20"/>
      <c r="L135" s="20"/>
    </row>
    <row r="136" spans="1:18" s="75" customFormat="1" x14ac:dyDescent="0.35">
      <c r="A136" s="74"/>
      <c r="K136" s="20"/>
      <c r="L136" s="20"/>
    </row>
    <row r="137" spans="1:18" s="75" customFormat="1" x14ac:dyDescent="0.35">
      <c r="A137" s="74"/>
      <c r="K137" s="20"/>
      <c r="L137" s="20"/>
    </row>
    <row r="138" spans="1:18" s="75" customFormat="1" x14ac:dyDescent="0.35">
      <c r="A138" s="74"/>
      <c r="K138" s="20"/>
      <c r="L138" s="20"/>
    </row>
    <row r="139" spans="1:18" s="75" customFormat="1" x14ac:dyDescent="0.35">
      <c r="A139" s="74"/>
      <c r="K139" s="20"/>
      <c r="L139" s="20"/>
    </row>
    <row r="140" spans="1:18" s="75" customFormat="1" x14ac:dyDescent="0.35">
      <c r="A140" s="74"/>
      <c r="K140" s="20"/>
      <c r="L140" s="20"/>
    </row>
    <row r="141" spans="1:18" s="75" customFormat="1" x14ac:dyDescent="0.35">
      <c r="A141" s="74"/>
      <c r="K141" s="20"/>
      <c r="L141" s="20"/>
    </row>
    <row r="142" spans="1:18" s="75" customFormat="1" x14ac:dyDescent="0.35">
      <c r="A142" s="74"/>
      <c r="K142" s="20"/>
      <c r="L142" s="20"/>
    </row>
    <row r="143" spans="1:18" s="75" customFormat="1" x14ac:dyDescent="0.35">
      <c r="A143" s="74"/>
      <c r="K143" s="20"/>
      <c r="L143" s="20"/>
    </row>
    <row r="144" spans="1:18" s="75" customFormat="1" x14ac:dyDescent="0.35">
      <c r="A144" s="74"/>
      <c r="K144" s="20"/>
      <c r="L144" s="20"/>
    </row>
    <row r="145" spans="1:12" s="75" customFormat="1" x14ac:dyDescent="0.35">
      <c r="A145" s="74"/>
      <c r="K145" s="20"/>
      <c r="L145" s="20"/>
    </row>
    <row r="146" spans="1:12" s="75" customFormat="1" x14ac:dyDescent="0.35">
      <c r="A146" s="74"/>
      <c r="K146" s="20"/>
      <c r="L146" s="20"/>
    </row>
    <row r="147" spans="1:12" s="75" customFormat="1" x14ac:dyDescent="0.35">
      <c r="A147" s="74"/>
      <c r="K147" s="20"/>
      <c r="L147" s="20"/>
    </row>
    <row r="148" spans="1:12" s="75" customFormat="1" x14ac:dyDescent="0.35">
      <c r="A148" s="74"/>
      <c r="K148" s="20"/>
      <c r="L148" s="20"/>
    </row>
    <row r="149" spans="1:12" s="75" customFormat="1" x14ac:dyDescent="0.35">
      <c r="A149" s="74"/>
      <c r="K149" s="20"/>
      <c r="L149" s="20"/>
    </row>
    <row r="150" spans="1:12" s="75" customFormat="1" x14ac:dyDescent="0.35">
      <c r="A150" s="74"/>
      <c r="K150" s="20"/>
      <c r="L150" s="20"/>
    </row>
    <row r="151" spans="1:12" s="75" customFormat="1" x14ac:dyDescent="0.35">
      <c r="A151" s="74"/>
      <c r="K151" s="20"/>
      <c r="L151" s="20"/>
    </row>
    <row r="152" spans="1:12" s="75" customFormat="1" x14ac:dyDescent="0.35">
      <c r="A152" s="74"/>
      <c r="K152" s="20"/>
      <c r="L152" s="20"/>
    </row>
    <row r="153" spans="1:12" s="75" customFormat="1" x14ac:dyDescent="0.35">
      <c r="A153" s="74"/>
      <c r="K153" s="20"/>
      <c r="L153" s="20"/>
    </row>
    <row r="154" spans="1:12" s="75" customFormat="1" x14ac:dyDescent="0.35">
      <c r="A154" s="74"/>
      <c r="K154" s="20"/>
      <c r="L154" s="20"/>
    </row>
    <row r="155" spans="1:12" s="75" customFormat="1" x14ac:dyDescent="0.35">
      <c r="A155" s="74"/>
      <c r="K155" s="20"/>
      <c r="L155" s="20"/>
    </row>
    <row r="156" spans="1:12" s="75" customFormat="1" x14ac:dyDescent="0.35">
      <c r="A156" s="74"/>
      <c r="K156" s="20"/>
      <c r="L156" s="20"/>
    </row>
    <row r="157" spans="1:12" s="75" customFormat="1" x14ac:dyDescent="0.35">
      <c r="A157" s="74"/>
      <c r="K157" s="20"/>
      <c r="L157" s="20"/>
    </row>
    <row r="158" spans="1:12" s="75" customFormat="1" x14ac:dyDescent="0.35">
      <c r="A158" s="74"/>
      <c r="K158" s="20"/>
      <c r="L158" s="20"/>
    </row>
    <row r="159" spans="1:12" s="75" customFormat="1" x14ac:dyDescent="0.35">
      <c r="A159" s="74"/>
      <c r="K159" s="20"/>
      <c r="L159" s="20"/>
    </row>
    <row r="160" spans="1:12" s="75" customFormat="1" x14ac:dyDescent="0.35">
      <c r="A160" s="74"/>
      <c r="K160" s="20"/>
      <c r="L160" s="20"/>
    </row>
    <row r="161" spans="1:12" s="75" customFormat="1" x14ac:dyDescent="0.35">
      <c r="A161" s="74"/>
      <c r="K161" s="20"/>
      <c r="L161" s="20"/>
    </row>
    <row r="162" spans="1:12" s="75" customFormat="1" x14ac:dyDescent="0.35">
      <c r="A162" s="74"/>
      <c r="K162" s="20"/>
      <c r="L162" s="20"/>
    </row>
    <row r="163" spans="1:12" s="75" customFormat="1" x14ac:dyDescent="0.35">
      <c r="A163" s="74"/>
      <c r="K163" s="20"/>
      <c r="L163" s="20"/>
    </row>
    <row r="164" spans="1:12" s="75" customFormat="1" x14ac:dyDescent="0.35">
      <c r="A164" s="74"/>
      <c r="K164" s="20"/>
      <c r="L164" s="20"/>
    </row>
    <row r="165" spans="1:12" s="75" customFormat="1" x14ac:dyDescent="0.35">
      <c r="A165" s="74"/>
      <c r="K165" s="20"/>
      <c r="L165" s="20"/>
    </row>
    <row r="166" spans="1:12" s="75" customFormat="1" x14ac:dyDescent="0.35">
      <c r="A166" s="74"/>
      <c r="K166" s="20"/>
      <c r="L166" s="20"/>
    </row>
    <row r="167" spans="1:12" s="75" customFormat="1" x14ac:dyDescent="0.35">
      <c r="A167" s="74"/>
      <c r="K167" s="20"/>
      <c r="L167" s="20"/>
    </row>
    <row r="168" spans="1:12" s="75" customFormat="1" x14ac:dyDescent="0.35">
      <c r="A168" s="74"/>
      <c r="K168" s="20"/>
      <c r="L168" s="20"/>
    </row>
    <row r="169" spans="1:12" s="75" customFormat="1" x14ac:dyDescent="0.35">
      <c r="A169" s="74"/>
      <c r="K169" s="20"/>
      <c r="L169" s="20"/>
    </row>
    <row r="170" spans="1:12" s="75" customFormat="1" x14ac:dyDescent="0.35">
      <c r="A170" s="74"/>
      <c r="K170" s="20"/>
      <c r="L170" s="20"/>
    </row>
    <row r="171" spans="1:12" s="75" customFormat="1" x14ac:dyDescent="0.35">
      <c r="A171" s="74"/>
      <c r="K171" s="20"/>
      <c r="L171" s="20"/>
    </row>
    <row r="172" spans="1:12" s="75" customFormat="1" x14ac:dyDescent="0.35">
      <c r="A172" s="74"/>
      <c r="K172" s="20"/>
      <c r="L172" s="20"/>
    </row>
    <row r="173" spans="1:12" s="75" customFormat="1" x14ac:dyDescent="0.35">
      <c r="A173" s="74"/>
      <c r="K173" s="20"/>
      <c r="L173" s="20"/>
    </row>
    <row r="174" spans="1:12" s="75" customFormat="1" x14ac:dyDescent="0.35">
      <c r="A174" s="74"/>
      <c r="K174" s="20"/>
      <c r="L174" s="20"/>
    </row>
    <row r="175" spans="1:12" s="75" customFormat="1" x14ac:dyDescent="0.35">
      <c r="A175" s="74"/>
      <c r="K175" s="20"/>
      <c r="L175" s="20"/>
    </row>
    <row r="176" spans="1:12" s="75" customFormat="1" x14ac:dyDescent="0.35">
      <c r="A176" s="74"/>
      <c r="K176" s="20"/>
      <c r="L176" s="20"/>
    </row>
    <row r="177" spans="1:12" s="75" customFormat="1" x14ac:dyDescent="0.35">
      <c r="A177" s="74"/>
      <c r="K177" s="20"/>
      <c r="L177" s="20"/>
    </row>
    <row r="178" spans="1:12" s="75" customFormat="1" x14ac:dyDescent="0.35">
      <c r="A178" s="74"/>
      <c r="K178" s="20"/>
      <c r="L178" s="20"/>
    </row>
    <row r="179" spans="1:12" s="75" customFormat="1" x14ac:dyDescent="0.35">
      <c r="A179" s="74"/>
      <c r="K179" s="20"/>
      <c r="L179" s="20"/>
    </row>
    <row r="180" spans="1:12" s="75" customFormat="1" x14ac:dyDescent="0.35">
      <c r="A180" s="74"/>
      <c r="K180" s="20"/>
      <c r="L180" s="20"/>
    </row>
    <row r="181" spans="1:12" s="75" customFormat="1" x14ac:dyDescent="0.35">
      <c r="A181" s="74"/>
      <c r="K181" s="20"/>
      <c r="L181" s="20"/>
    </row>
    <row r="182" spans="1:12" s="75" customFormat="1" x14ac:dyDescent="0.35">
      <c r="A182" s="74"/>
      <c r="K182" s="20"/>
      <c r="L182" s="20"/>
    </row>
    <row r="183" spans="1:12" s="75" customFormat="1" x14ac:dyDescent="0.35">
      <c r="A183" s="74"/>
      <c r="K183" s="20"/>
      <c r="L183" s="20"/>
    </row>
    <row r="184" spans="1:12" s="75" customFormat="1" x14ac:dyDescent="0.35">
      <c r="A184" s="74"/>
      <c r="K184" s="20"/>
      <c r="L184" s="20"/>
    </row>
    <row r="185" spans="1:12" s="75" customFormat="1" x14ac:dyDescent="0.35">
      <c r="A185" s="74"/>
      <c r="K185" s="20"/>
      <c r="L185" s="20"/>
    </row>
    <row r="186" spans="1:12" s="75" customFormat="1" x14ac:dyDescent="0.35">
      <c r="A186" s="74"/>
      <c r="K186" s="20"/>
      <c r="L186" s="20"/>
    </row>
    <row r="187" spans="1:12" s="75" customFormat="1" x14ac:dyDescent="0.35">
      <c r="A187" s="74"/>
      <c r="K187" s="20"/>
      <c r="L187" s="20"/>
    </row>
    <row r="188" spans="1:12" s="75" customFormat="1" x14ac:dyDescent="0.35">
      <c r="A188" s="74"/>
      <c r="K188" s="20"/>
      <c r="L188" s="20"/>
    </row>
    <row r="189" spans="1:12" s="75" customFormat="1" x14ac:dyDescent="0.35">
      <c r="A189" s="74"/>
      <c r="K189" s="20"/>
      <c r="L189" s="20"/>
    </row>
    <row r="190" spans="1:12" s="75" customFormat="1" x14ac:dyDescent="0.35">
      <c r="A190" s="74"/>
      <c r="K190" s="20"/>
      <c r="L190" s="20"/>
    </row>
    <row r="191" spans="1:12" s="75" customFormat="1" x14ac:dyDescent="0.35">
      <c r="A191" s="74"/>
      <c r="K191" s="20"/>
      <c r="L191" s="20"/>
    </row>
    <row r="192" spans="1:12" s="75" customFormat="1" x14ac:dyDescent="0.35">
      <c r="A192" s="74"/>
      <c r="K192" s="20"/>
      <c r="L192" s="20"/>
    </row>
    <row r="193" spans="1:12" s="75" customFormat="1" x14ac:dyDescent="0.35">
      <c r="A193" s="74"/>
      <c r="K193" s="20"/>
      <c r="L193" s="20"/>
    </row>
    <row r="194" spans="1:12" s="75" customFormat="1" x14ac:dyDescent="0.35">
      <c r="A194" s="74"/>
      <c r="K194" s="20"/>
      <c r="L194" s="20"/>
    </row>
    <row r="195" spans="1:12" s="75" customFormat="1" x14ac:dyDescent="0.35">
      <c r="A195" s="74"/>
      <c r="K195" s="20"/>
      <c r="L195" s="20"/>
    </row>
    <row r="196" spans="1:12" s="75" customFormat="1" x14ac:dyDescent="0.35">
      <c r="A196" s="74"/>
      <c r="K196" s="20"/>
      <c r="L196" s="20"/>
    </row>
    <row r="197" spans="1:12" s="75" customFormat="1" x14ac:dyDescent="0.35">
      <c r="A197" s="74"/>
      <c r="K197" s="20"/>
      <c r="L197" s="20"/>
    </row>
    <row r="198" spans="1:12" s="75" customFormat="1" x14ac:dyDescent="0.35">
      <c r="A198" s="74"/>
      <c r="K198" s="20"/>
      <c r="L198" s="20"/>
    </row>
    <row r="199" spans="1:12" s="75" customFormat="1" x14ac:dyDescent="0.35">
      <c r="A199" s="74"/>
      <c r="K199" s="20"/>
      <c r="L199" s="20"/>
    </row>
    <row r="200" spans="1:12" s="75" customFormat="1" x14ac:dyDescent="0.35">
      <c r="A200" s="74"/>
      <c r="K200" s="20"/>
      <c r="L200" s="20"/>
    </row>
    <row r="201" spans="1:12" s="75" customFormat="1" x14ac:dyDescent="0.35">
      <c r="A201" s="74"/>
      <c r="K201" s="20"/>
      <c r="L201" s="20"/>
    </row>
    <row r="202" spans="1:12" s="75" customFormat="1" x14ac:dyDescent="0.35">
      <c r="A202" s="74"/>
      <c r="K202" s="20"/>
      <c r="L202" s="20"/>
    </row>
    <row r="203" spans="1:12" s="75" customFormat="1" x14ac:dyDescent="0.35">
      <c r="A203" s="74"/>
      <c r="K203" s="20"/>
      <c r="L203" s="20"/>
    </row>
    <row r="204" spans="1:12" s="75" customFormat="1" x14ac:dyDescent="0.35">
      <c r="A204" s="74"/>
      <c r="K204" s="20"/>
      <c r="L204" s="20"/>
    </row>
    <row r="205" spans="1:12" s="75" customFormat="1" x14ac:dyDescent="0.35">
      <c r="A205" s="74"/>
      <c r="K205" s="20"/>
      <c r="L205" s="20"/>
    </row>
    <row r="206" spans="1:12" s="75" customFormat="1" x14ac:dyDescent="0.35">
      <c r="A206" s="74"/>
      <c r="K206" s="20"/>
      <c r="L206" s="20"/>
    </row>
    <row r="207" spans="1:12" s="75" customFormat="1" x14ac:dyDescent="0.35">
      <c r="A207" s="74"/>
      <c r="K207" s="20"/>
      <c r="L207" s="20"/>
    </row>
    <row r="208" spans="1:12" s="75" customFormat="1" x14ac:dyDescent="0.35">
      <c r="A208" s="74"/>
      <c r="K208" s="20"/>
      <c r="L208" s="20"/>
    </row>
    <row r="209" spans="1:12" s="75" customFormat="1" x14ac:dyDescent="0.35">
      <c r="A209" s="74"/>
      <c r="K209" s="20"/>
      <c r="L209" s="20"/>
    </row>
    <row r="210" spans="1:12" s="75" customFormat="1" x14ac:dyDescent="0.35">
      <c r="A210" s="74"/>
      <c r="K210" s="20"/>
      <c r="L210" s="20"/>
    </row>
    <row r="211" spans="1:12" s="75" customFormat="1" x14ac:dyDescent="0.35">
      <c r="A211" s="74"/>
      <c r="K211" s="20"/>
      <c r="L211" s="20"/>
    </row>
    <row r="212" spans="1:12" s="75" customFormat="1" x14ac:dyDescent="0.35">
      <c r="A212" s="74"/>
      <c r="K212" s="20"/>
      <c r="L212" s="20"/>
    </row>
    <row r="213" spans="1:12" s="75" customFormat="1" x14ac:dyDescent="0.35">
      <c r="A213" s="74"/>
      <c r="K213" s="20"/>
      <c r="L213" s="20"/>
    </row>
    <row r="214" spans="1:12" s="75" customFormat="1" x14ac:dyDescent="0.35">
      <c r="A214" s="74"/>
      <c r="K214" s="20"/>
      <c r="L214" s="20"/>
    </row>
    <row r="215" spans="1:12" s="75" customFormat="1" x14ac:dyDescent="0.35">
      <c r="A215" s="74"/>
      <c r="K215" s="20"/>
      <c r="L215" s="20"/>
    </row>
    <row r="216" spans="1:12" s="75" customFormat="1" x14ac:dyDescent="0.35">
      <c r="A216" s="74"/>
      <c r="K216" s="20"/>
      <c r="L216" s="20"/>
    </row>
    <row r="217" spans="1:12" s="75" customFormat="1" x14ac:dyDescent="0.35">
      <c r="A217" s="74"/>
      <c r="K217" s="20"/>
      <c r="L217" s="20"/>
    </row>
    <row r="218" spans="1:12" s="75" customFormat="1" x14ac:dyDescent="0.35">
      <c r="A218" s="74"/>
      <c r="K218" s="20"/>
      <c r="L218" s="20"/>
    </row>
    <row r="219" spans="1:12" s="75" customFormat="1" x14ac:dyDescent="0.35">
      <c r="A219" s="74"/>
      <c r="K219" s="20"/>
      <c r="L219" s="20"/>
    </row>
    <row r="220" spans="1:12" s="75" customFormat="1" x14ac:dyDescent="0.35">
      <c r="A220" s="74"/>
      <c r="K220" s="20"/>
      <c r="L220" s="20"/>
    </row>
    <row r="221" spans="1:12" s="75" customFormat="1" x14ac:dyDescent="0.35">
      <c r="A221" s="74"/>
      <c r="K221" s="20"/>
      <c r="L221" s="20"/>
    </row>
    <row r="222" spans="1:12" s="75" customFormat="1" x14ac:dyDescent="0.35">
      <c r="A222" s="74"/>
      <c r="K222" s="20"/>
      <c r="L222" s="20"/>
    </row>
    <row r="223" spans="1:12" s="75" customFormat="1" x14ac:dyDescent="0.35">
      <c r="A223" s="74"/>
      <c r="K223" s="20"/>
      <c r="L223" s="20"/>
    </row>
    <row r="224" spans="1:12" s="75" customFormat="1" x14ac:dyDescent="0.35">
      <c r="A224" s="74"/>
      <c r="K224" s="20"/>
      <c r="L224" s="20"/>
    </row>
    <row r="225" spans="1:12" s="75" customFormat="1" x14ac:dyDescent="0.35">
      <c r="A225" s="74"/>
      <c r="K225" s="20"/>
      <c r="L225" s="20"/>
    </row>
    <row r="226" spans="1:12" s="75" customFormat="1" x14ac:dyDescent="0.35">
      <c r="A226" s="74"/>
      <c r="K226" s="20"/>
      <c r="L226" s="20"/>
    </row>
    <row r="227" spans="1:12" s="75" customFormat="1" x14ac:dyDescent="0.35">
      <c r="A227" s="74"/>
      <c r="K227" s="20"/>
      <c r="L227" s="20"/>
    </row>
    <row r="228" spans="1:12" s="75" customFormat="1" x14ac:dyDescent="0.35">
      <c r="A228" s="74"/>
      <c r="K228" s="20"/>
      <c r="L228" s="20"/>
    </row>
    <row r="229" spans="1:12" s="75" customFormat="1" x14ac:dyDescent="0.35">
      <c r="A229" s="74"/>
      <c r="K229" s="20"/>
      <c r="L229" s="20"/>
    </row>
    <row r="230" spans="1:12" s="75" customFormat="1" x14ac:dyDescent="0.35">
      <c r="A230" s="74"/>
      <c r="K230" s="20"/>
      <c r="L230" s="20"/>
    </row>
    <row r="231" spans="1:12" s="75" customFormat="1" x14ac:dyDescent="0.35">
      <c r="A231" s="74"/>
      <c r="K231" s="20"/>
      <c r="L231" s="20"/>
    </row>
    <row r="232" spans="1:12" s="75" customFormat="1" x14ac:dyDescent="0.35">
      <c r="A232" s="74"/>
      <c r="K232" s="20"/>
      <c r="L232" s="20"/>
    </row>
    <row r="233" spans="1:12" s="75" customFormat="1" x14ac:dyDescent="0.35">
      <c r="A233" s="74"/>
      <c r="K233" s="20"/>
      <c r="L233" s="20"/>
    </row>
    <row r="234" spans="1:12" s="75" customFormat="1" x14ac:dyDescent="0.35">
      <c r="A234" s="74"/>
      <c r="K234" s="20"/>
      <c r="L234" s="20"/>
    </row>
    <row r="235" spans="1:12" s="75" customFormat="1" x14ac:dyDescent="0.35">
      <c r="A235" s="74"/>
      <c r="K235" s="20"/>
      <c r="L235" s="20"/>
    </row>
    <row r="236" spans="1:12" s="75" customFormat="1" x14ac:dyDescent="0.35">
      <c r="A236" s="74"/>
      <c r="K236" s="20"/>
      <c r="L236" s="20"/>
    </row>
    <row r="237" spans="1:12" s="75" customFormat="1" x14ac:dyDescent="0.35">
      <c r="A237" s="74"/>
      <c r="K237" s="20"/>
      <c r="L237" s="20"/>
    </row>
    <row r="238" spans="1:12" s="75" customFormat="1" x14ac:dyDescent="0.35">
      <c r="A238" s="74"/>
      <c r="K238" s="20"/>
      <c r="L238" s="20"/>
    </row>
    <row r="239" spans="1:12" s="75" customFormat="1" x14ac:dyDescent="0.35">
      <c r="A239" s="74"/>
      <c r="K239" s="20"/>
      <c r="L239" s="20"/>
    </row>
    <row r="240" spans="1:12" s="75" customFormat="1" x14ac:dyDescent="0.35">
      <c r="A240" s="74"/>
      <c r="K240" s="20"/>
      <c r="L240" s="20"/>
    </row>
    <row r="241" spans="1:12" s="75" customFormat="1" x14ac:dyDescent="0.35">
      <c r="A241" s="74"/>
      <c r="K241" s="20"/>
      <c r="L241" s="20"/>
    </row>
    <row r="242" spans="1:12" s="75" customFormat="1" x14ac:dyDescent="0.35">
      <c r="A242" s="74"/>
      <c r="K242" s="20"/>
      <c r="L242" s="20"/>
    </row>
    <row r="243" spans="1:12" s="75" customFormat="1" x14ac:dyDescent="0.35">
      <c r="A243" s="74"/>
      <c r="K243" s="20"/>
      <c r="L243" s="20"/>
    </row>
    <row r="244" spans="1:12" s="75" customFormat="1" x14ac:dyDescent="0.35">
      <c r="A244" s="74"/>
      <c r="K244" s="20"/>
      <c r="L244" s="20"/>
    </row>
    <row r="245" spans="1:12" s="75" customFormat="1" x14ac:dyDescent="0.35">
      <c r="A245" s="74"/>
      <c r="K245" s="20"/>
      <c r="L245" s="20"/>
    </row>
    <row r="246" spans="1:12" s="75" customFormat="1" x14ac:dyDescent="0.35">
      <c r="A246" s="74"/>
      <c r="K246" s="20"/>
      <c r="L246" s="20"/>
    </row>
    <row r="247" spans="1:12" s="75" customFormat="1" x14ac:dyDescent="0.35">
      <c r="A247" s="74"/>
      <c r="K247" s="20"/>
      <c r="L247" s="20"/>
    </row>
    <row r="248" spans="1:12" s="75" customFormat="1" x14ac:dyDescent="0.35">
      <c r="A248" s="74"/>
      <c r="K248" s="20"/>
      <c r="L248" s="20"/>
    </row>
    <row r="249" spans="1:12" s="75" customFormat="1" x14ac:dyDescent="0.35">
      <c r="A249" s="74"/>
      <c r="K249" s="20"/>
      <c r="L249" s="20"/>
    </row>
    <row r="250" spans="1:12" s="75" customFormat="1" x14ac:dyDescent="0.35">
      <c r="A250" s="74"/>
      <c r="K250" s="20"/>
      <c r="L250" s="20"/>
    </row>
    <row r="251" spans="1:12" s="75" customFormat="1" x14ac:dyDescent="0.35">
      <c r="A251" s="74"/>
      <c r="K251" s="20"/>
      <c r="L251" s="20"/>
    </row>
    <row r="252" spans="1:12" s="75" customFormat="1" x14ac:dyDescent="0.35">
      <c r="A252" s="74"/>
      <c r="K252" s="20"/>
      <c r="L252" s="20"/>
    </row>
    <row r="253" spans="1:12" s="75" customFormat="1" x14ac:dyDescent="0.35">
      <c r="A253" s="74"/>
      <c r="K253" s="20"/>
      <c r="L253" s="20"/>
    </row>
    <row r="254" spans="1:12" s="75" customFormat="1" x14ac:dyDescent="0.35">
      <c r="A254" s="74"/>
      <c r="K254" s="20"/>
      <c r="L254" s="20"/>
    </row>
    <row r="255" spans="1:12" s="75" customFormat="1" x14ac:dyDescent="0.35">
      <c r="A255" s="74"/>
      <c r="K255" s="20"/>
      <c r="L255" s="20"/>
    </row>
    <row r="256" spans="1:12" s="75" customFormat="1" x14ac:dyDescent="0.35">
      <c r="A256" s="74"/>
      <c r="K256" s="20"/>
      <c r="L256" s="20"/>
    </row>
    <row r="257" spans="1:12" s="75" customFormat="1" x14ac:dyDescent="0.35">
      <c r="A257" s="74"/>
      <c r="K257" s="20"/>
      <c r="L257" s="20"/>
    </row>
    <row r="258" spans="1:12" s="75" customFormat="1" x14ac:dyDescent="0.35">
      <c r="A258" s="74"/>
      <c r="K258" s="20"/>
      <c r="L258" s="20"/>
    </row>
    <row r="259" spans="1:12" s="75" customFormat="1" x14ac:dyDescent="0.35">
      <c r="A259" s="74"/>
      <c r="K259" s="20"/>
      <c r="L259" s="20"/>
    </row>
    <row r="260" spans="1:12" s="75" customFormat="1" x14ac:dyDescent="0.35">
      <c r="A260" s="74"/>
      <c r="K260" s="20"/>
      <c r="L260" s="20"/>
    </row>
    <row r="261" spans="1:12" s="75" customFormat="1" x14ac:dyDescent="0.35">
      <c r="A261" s="74"/>
      <c r="K261" s="20"/>
      <c r="L261" s="20"/>
    </row>
    <row r="262" spans="1:12" s="75" customFormat="1" x14ac:dyDescent="0.35">
      <c r="A262" s="74"/>
      <c r="K262" s="20"/>
      <c r="L262" s="20"/>
    </row>
    <row r="263" spans="1:12" s="75" customFormat="1" x14ac:dyDescent="0.35">
      <c r="A263" s="74"/>
      <c r="K263" s="20"/>
      <c r="L263" s="20"/>
    </row>
    <row r="264" spans="1:12" s="75" customFormat="1" x14ac:dyDescent="0.35">
      <c r="A264" s="74"/>
      <c r="K264" s="20"/>
      <c r="L264" s="20"/>
    </row>
    <row r="265" spans="1:12" s="75" customFormat="1" x14ac:dyDescent="0.35">
      <c r="A265" s="74"/>
      <c r="K265" s="20"/>
      <c r="L265" s="20"/>
    </row>
    <row r="266" spans="1:12" s="75" customFormat="1" x14ac:dyDescent="0.35">
      <c r="A266" s="74"/>
      <c r="K266" s="20"/>
      <c r="L266" s="20"/>
    </row>
    <row r="267" spans="1:12" s="75" customFormat="1" x14ac:dyDescent="0.35">
      <c r="A267" s="74"/>
      <c r="K267" s="20"/>
      <c r="L267" s="20"/>
    </row>
    <row r="268" spans="1:12" s="75" customFormat="1" x14ac:dyDescent="0.35">
      <c r="A268" s="74"/>
      <c r="K268" s="20"/>
      <c r="L268" s="20"/>
    </row>
    <row r="269" spans="1:12" s="75" customFormat="1" x14ac:dyDescent="0.35">
      <c r="A269" s="74"/>
      <c r="K269" s="20"/>
      <c r="L269" s="20"/>
    </row>
    <row r="270" spans="1:12" s="75" customFormat="1" x14ac:dyDescent="0.35">
      <c r="A270" s="74"/>
      <c r="K270" s="20"/>
      <c r="L270" s="20"/>
    </row>
    <row r="271" spans="1:12" s="75" customFormat="1" x14ac:dyDescent="0.35">
      <c r="A271" s="74"/>
      <c r="K271" s="20"/>
      <c r="L271" s="20"/>
    </row>
    <row r="272" spans="1:12" s="75" customFormat="1" x14ac:dyDescent="0.35">
      <c r="A272" s="74"/>
      <c r="K272" s="20"/>
      <c r="L272" s="20"/>
    </row>
    <row r="273" spans="1:12" s="75" customFormat="1" x14ac:dyDescent="0.35">
      <c r="A273" s="74"/>
      <c r="K273" s="20"/>
      <c r="L273" s="20"/>
    </row>
    <row r="274" spans="1:12" s="75" customFormat="1" x14ac:dyDescent="0.35">
      <c r="A274" s="74"/>
      <c r="K274" s="20"/>
      <c r="L274" s="20"/>
    </row>
    <row r="275" spans="1:12" s="75" customFormat="1" x14ac:dyDescent="0.35">
      <c r="A275" s="74"/>
      <c r="K275" s="20"/>
      <c r="L275" s="20"/>
    </row>
    <row r="276" spans="1:12" s="75" customFormat="1" x14ac:dyDescent="0.35">
      <c r="A276" s="74"/>
      <c r="K276" s="20"/>
      <c r="L276" s="20"/>
    </row>
    <row r="277" spans="1:12" s="75" customFormat="1" x14ac:dyDescent="0.35">
      <c r="A277" s="74"/>
      <c r="K277" s="20"/>
      <c r="L277" s="20"/>
    </row>
    <row r="278" spans="1:12" s="75" customFormat="1" x14ac:dyDescent="0.35">
      <c r="A278" s="74"/>
      <c r="K278" s="20"/>
      <c r="L278" s="20"/>
    </row>
    <row r="279" spans="1:12" s="75" customFormat="1" x14ac:dyDescent="0.35">
      <c r="A279" s="74"/>
      <c r="K279" s="20"/>
      <c r="L279" s="20"/>
    </row>
    <row r="280" spans="1:12" s="75" customFormat="1" x14ac:dyDescent="0.35">
      <c r="A280" s="74"/>
      <c r="K280" s="20"/>
      <c r="L280" s="20"/>
    </row>
    <row r="281" spans="1:12" s="75" customFormat="1" x14ac:dyDescent="0.35">
      <c r="A281" s="74"/>
      <c r="K281" s="20"/>
      <c r="L281" s="20"/>
    </row>
    <row r="282" spans="1:12" s="75" customFormat="1" x14ac:dyDescent="0.35">
      <c r="A282" s="74"/>
      <c r="K282" s="20"/>
      <c r="L282" s="20"/>
    </row>
    <row r="283" spans="1:12" s="75" customFormat="1" x14ac:dyDescent="0.35">
      <c r="A283" s="74"/>
      <c r="K283" s="20"/>
      <c r="L283" s="20"/>
    </row>
    <row r="284" spans="1:12" s="75" customFormat="1" x14ac:dyDescent="0.35">
      <c r="A284" s="74"/>
      <c r="K284" s="20"/>
      <c r="L284" s="20"/>
    </row>
    <row r="285" spans="1:12" s="75" customFormat="1" x14ac:dyDescent="0.35">
      <c r="A285" s="74"/>
      <c r="K285" s="20"/>
      <c r="L285" s="20"/>
    </row>
    <row r="286" spans="1:12" s="75" customFormat="1" x14ac:dyDescent="0.35">
      <c r="A286" s="74"/>
      <c r="K286" s="20"/>
      <c r="L286" s="20"/>
    </row>
    <row r="287" spans="1:12" s="75" customFormat="1" x14ac:dyDescent="0.35">
      <c r="A287" s="74"/>
      <c r="K287" s="20"/>
      <c r="L287" s="20"/>
    </row>
    <row r="288" spans="1:12" s="75" customFormat="1" x14ac:dyDescent="0.35">
      <c r="A288" s="74"/>
      <c r="K288" s="20"/>
      <c r="L288" s="20"/>
    </row>
    <row r="289" spans="1:12" s="75" customFormat="1" x14ac:dyDescent="0.35">
      <c r="A289" s="74"/>
      <c r="K289" s="20"/>
      <c r="L289" s="20"/>
    </row>
    <row r="290" spans="1:12" s="75" customFormat="1" x14ac:dyDescent="0.35">
      <c r="A290" s="74"/>
      <c r="K290" s="20"/>
      <c r="L290" s="20"/>
    </row>
    <row r="291" spans="1:12" s="75" customFormat="1" x14ac:dyDescent="0.35">
      <c r="A291" s="74"/>
      <c r="K291" s="20"/>
      <c r="L291" s="20"/>
    </row>
    <row r="292" spans="1:12" s="75" customFormat="1" x14ac:dyDescent="0.35">
      <c r="A292" s="74"/>
      <c r="K292" s="20"/>
      <c r="L292" s="20"/>
    </row>
    <row r="293" spans="1:12" s="75" customFormat="1" x14ac:dyDescent="0.35">
      <c r="A293" s="74"/>
      <c r="K293" s="20"/>
      <c r="L293" s="20"/>
    </row>
    <row r="294" spans="1:12" s="75" customFormat="1" x14ac:dyDescent="0.35">
      <c r="A294" s="74"/>
      <c r="K294" s="20"/>
      <c r="L294" s="20"/>
    </row>
    <row r="295" spans="1:12" s="75" customFormat="1" x14ac:dyDescent="0.35">
      <c r="A295" s="74"/>
      <c r="K295" s="20"/>
      <c r="L295" s="20"/>
    </row>
    <row r="296" spans="1:12" s="75" customFormat="1" x14ac:dyDescent="0.35">
      <c r="A296" s="74"/>
      <c r="K296" s="20"/>
      <c r="L296" s="20"/>
    </row>
    <row r="297" spans="1:12" s="75" customFormat="1" x14ac:dyDescent="0.35">
      <c r="A297" s="74"/>
      <c r="K297" s="20"/>
      <c r="L297" s="20"/>
    </row>
    <row r="298" spans="1:12" s="75" customFormat="1" x14ac:dyDescent="0.35">
      <c r="A298" s="74"/>
      <c r="K298" s="20"/>
      <c r="L298" s="20"/>
    </row>
    <row r="299" spans="1:12" s="75" customFormat="1" x14ac:dyDescent="0.35">
      <c r="A299" s="74"/>
      <c r="K299" s="20"/>
      <c r="L299" s="20"/>
    </row>
    <row r="300" spans="1:12" s="75" customFormat="1" x14ac:dyDescent="0.35">
      <c r="A300" s="74"/>
      <c r="K300" s="20"/>
      <c r="L300" s="20"/>
    </row>
    <row r="301" spans="1:12" s="75" customFormat="1" x14ac:dyDescent="0.35">
      <c r="A301" s="74"/>
      <c r="K301" s="20"/>
      <c r="L301" s="20"/>
    </row>
    <row r="302" spans="1:12" s="75" customFormat="1" x14ac:dyDescent="0.35">
      <c r="A302" s="74"/>
      <c r="K302" s="20"/>
      <c r="L302" s="20"/>
    </row>
    <row r="303" spans="1:12" s="75" customFormat="1" x14ac:dyDescent="0.35">
      <c r="A303" s="74"/>
      <c r="K303" s="20"/>
      <c r="L303" s="20"/>
    </row>
    <row r="304" spans="1:12" s="75" customFormat="1" x14ac:dyDescent="0.35">
      <c r="A304" s="74"/>
      <c r="K304" s="20"/>
      <c r="L304" s="20"/>
    </row>
    <row r="305" spans="1:12" s="75" customFormat="1" x14ac:dyDescent="0.35">
      <c r="A305" s="74"/>
      <c r="K305" s="20"/>
      <c r="L305" s="20"/>
    </row>
    <row r="306" spans="1:12" s="75" customFormat="1" x14ac:dyDescent="0.35">
      <c r="A306" s="74"/>
      <c r="K306" s="20"/>
      <c r="L306" s="20"/>
    </row>
    <row r="307" spans="1:12" s="75" customFormat="1" x14ac:dyDescent="0.35">
      <c r="A307" s="74"/>
      <c r="K307" s="20"/>
      <c r="L307" s="20"/>
    </row>
    <row r="308" spans="1:12" s="75" customFormat="1" x14ac:dyDescent="0.35">
      <c r="A308" s="74"/>
      <c r="K308" s="20"/>
      <c r="L308" s="20"/>
    </row>
    <row r="309" spans="1:12" s="75" customFormat="1" x14ac:dyDescent="0.35">
      <c r="A309" s="74"/>
      <c r="K309" s="20"/>
      <c r="L309" s="20"/>
    </row>
    <row r="310" spans="1:12" s="75" customFormat="1" x14ac:dyDescent="0.35">
      <c r="A310" s="74"/>
      <c r="K310" s="20"/>
      <c r="L310" s="20"/>
    </row>
  </sheetData>
  <mergeCells count="5">
    <mergeCell ref="M127:M130"/>
    <mergeCell ref="C9:H14"/>
    <mergeCell ref="C7:H8"/>
    <mergeCell ref="K1:K15"/>
    <mergeCell ref="I132:J133"/>
  </mergeCells>
  <conditionalFormatting sqref="I44:I47">
    <cfRule type="cellIs" dxfId="8" priority="12" operator="equal">
      <formula>1</formula>
    </cfRule>
  </conditionalFormatting>
  <conditionalFormatting sqref="J55:J58">
    <cfRule type="cellIs" dxfId="7" priority="11" operator="equal">
      <formula>1</formula>
    </cfRule>
  </conditionalFormatting>
  <conditionalFormatting sqref="J66:J69">
    <cfRule type="cellIs" dxfId="6" priority="10" operator="equal">
      <formula>1</formula>
    </cfRule>
  </conditionalFormatting>
  <conditionalFormatting sqref="I77:I80">
    <cfRule type="cellIs" dxfId="5" priority="9" operator="equal">
      <formula>1</formula>
    </cfRule>
  </conditionalFormatting>
  <conditionalFormatting sqref="J88:J91">
    <cfRule type="cellIs" dxfId="4" priority="8" operator="equal">
      <formula>1</formula>
    </cfRule>
  </conditionalFormatting>
  <conditionalFormatting sqref="J99:J102">
    <cfRule type="cellIs" dxfId="3" priority="7" operator="equal">
      <formula>1</formula>
    </cfRule>
  </conditionalFormatting>
  <conditionalFormatting sqref="G110:G113">
    <cfRule type="cellIs" dxfId="2" priority="6" operator="equal">
      <formula>1</formula>
    </cfRule>
  </conditionalFormatting>
  <conditionalFormatting sqref="H122:H125">
    <cfRule type="cellIs" dxfId="1" priority="3" operator="equal">
      <formula>1</formula>
    </cfRule>
  </conditionalFormatting>
  <conditionalFormatting sqref="G94">
    <cfRule type="cellIs" dxfId="0" priority="1" operator="lessThan">
      <formula>2</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Solve_N">
                <anchor moveWithCells="1" sizeWithCells="1">
                  <from>
                    <xdr:col>12</xdr:col>
                    <xdr:colOff>7620</xdr:colOff>
                    <xdr:row>130</xdr:row>
                    <xdr:rowOff>121920</xdr:rowOff>
                  </from>
                  <to>
                    <xdr:col>12</xdr:col>
                    <xdr:colOff>1623060</xdr:colOff>
                    <xdr:row>132</xdr:row>
                    <xdr:rowOff>182880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EMVI Rekensheet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 Damoiseaux</dc:creator>
  <cp:lastModifiedBy>Gebruiker</cp:lastModifiedBy>
  <dcterms:created xsi:type="dcterms:W3CDTF">2017-01-18T18:58:16Z</dcterms:created>
  <dcterms:modified xsi:type="dcterms:W3CDTF">2019-09-17T13:16:04Z</dcterms:modified>
</cp:coreProperties>
</file>